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6FAB6522-69B1-4000-A57B-B3A392BA1013}" xr6:coauthVersionLast="47" xr6:coauthVersionMax="47" xr10:uidLastSave="{00000000-0000-0000-0000-000000000000}"/>
  <bookViews>
    <workbookView xWindow="43080" yWindow="-120" windowWidth="51840" windowHeight="21240" tabRatio="861" xr2:uid="{00000000-000D-0000-FFFF-FFFF00000000}"/>
  </bookViews>
  <sheets>
    <sheet name="Messwerte" sheetId="2" r:id="rId1"/>
    <sheet name="Temperatur" sheetId="23" r:id="rId2"/>
    <sheet name="Widerstand" sheetId="8" r:id="rId3"/>
    <sheet name="Intervalle" sheetId="1" r:id="rId4"/>
    <sheet name="_Intervalle_Temperatur 1" sheetId="18" r:id="rId5"/>
    <sheet name="_Intervalle_Temperatur 2" sheetId="19" r:id="rId6"/>
    <sheet name="_Intervalle_Temperatur 3" sheetId="20" r:id="rId7"/>
    <sheet name="_Intervalle_Temperatur 4" sheetId="22" r:id="rId8"/>
    <sheet name="_Intervalle_Temperatur 5" sheetId="26" r:id="rId9"/>
    <sheet name="_Intervalle_Temperatur 6" sheetId="27" r:id="rId10"/>
    <sheet name="_Intervalle_Temperatur 7" sheetId="28" r:id="rId11"/>
    <sheet name="_Intervalle_Temperatur 8" sheetId="29" r:id="rId12"/>
    <sheet name="_Intervalle_Temperatur 9" sheetId="30" r:id="rId13"/>
    <sheet name="_Intervalle_Temperatur 10" sheetId="31" r:id="rId14"/>
    <sheet name="Strom Kurve Werte" sheetId="10" r:id="rId15"/>
    <sheet name="Strombelastbarkeit" sheetId="11" r:id="rId16"/>
    <sheet name="Strom Derating" sheetId="12" r:id="rId17"/>
  </sheets>
  <definedNames>
    <definedName name="dynCurrent">OFFSET(Messwerte!$S$9,,,COUNT(Messwerte!$S:$S),)</definedName>
    <definedName name="dynCurrentDerate">OFFSET('Strom Kurve Werte'!$C$36,,,,COUNT('Strom Kurve Werte'!$36:$36)-2)</definedName>
    <definedName name="dynCurrentRate">OFFSET('Strom Kurve Werte'!$C$3,,,,COUNT('Strom Kurve Werte'!$3:$3))</definedName>
    <definedName name="dynMaxTemp">OFFSET(Messwerte!$O$9,,,COUNT(Messwerte!$O:$O),)</definedName>
    <definedName name="dynMaxTempInterval1">OFFSET(Messwerte!$W$9,,,Intervalle!$EA$1,)</definedName>
    <definedName name="dynMaxTempInterval10">OFFSET(Messwerte!$AF$9,,,Intervalle!$EA$1,)</definedName>
    <definedName name="dynMaxTempInterval2">OFFSET(Messwerte!$X$9,,,Intervalle!$EA$1,)</definedName>
    <definedName name="dynMaxTempInterval3">OFFSET(Messwerte!$Y$9,,,Intervalle!$EA$1,)</definedName>
    <definedName name="dynMaxTempInterval4">OFFSET(Messwerte!$Z$9,,,Intervalle!$EA$1,)</definedName>
    <definedName name="dynMaxTempInterval5">OFFSET(Messwerte!$AA$9,,,Intervalle!$EA$1,)</definedName>
    <definedName name="dynMaxTempInterval6">OFFSET(Messwerte!$AB$9,,,Intervalle!$EA$1,)</definedName>
    <definedName name="dynMaxTempInterval7">OFFSET(Messwerte!$AC$9,,,Intervalle!$EA$1,)</definedName>
    <definedName name="dynMaxTempInterval8">OFFSET(Messwerte!$AD$9,,,Intervalle!$EA$1,)</definedName>
    <definedName name="dynMaxTempInterval9">OFFSET(Messwerte!$AE$9,,,Intervalle!$EA$1,)</definedName>
    <definedName name="dynResistance">OFFSET(Messwerte!$D$9,,,COUNT(Messwerte!$D:$D),)</definedName>
    <definedName name="dynResistanceInterval1">OFFSET(Intervalle!$C$3,,,Intervalle!$EA$1,)</definedName>
    <definedName name="dynResistanceInterval10">OFFSET(Intervalle!$DP$3,,,Intervalle!$EA$1,)</definedName>
    <definedName name="dynResistanceInterval2">OFFSET(Intervalle!$P$3,,,Intervalle!$EA$1,)</definedName>
    <definedName name="dynResistanceInterval3">OFFSET(Intervalle!$AC$3,,,Intervalle!$EA$1,)</definedName>
    <definedName name="dynResistanceInterval4">OFFSET(Intervalle!$AP$3,,,Intervalle!$EA$1,)</definedName>
    <definedName name="dynResistanceInterval5">OFFSET(Intervalle!$BC$3,,,Intervalle!$EA$1,)</definedName>
    <definedName name="dynResistanceInterval6">OFFSET(Intervalle!$BP$3,,,Intervalle!$EA$1,)</definedName>
    <definedName name="dynResistanceInterval7">OFFSET(Intervalle!$CC$3,,,Intervalle!$EA$1,)</definedName>
    <definedName name="dynResistanceInterval8">OFFSET(Intervalle!$CP$3,,,Intervalle!$EA$1,)</definedName>
    <definedName name="dynResistanceInterval9">OFFSET(Intervalle!$DC$3,,,Intervalle!$EA$1,)</definedName>
    <definedName name="dynTemp1">OFFSET(Messwerte!$E$9,,,COUNT(Messwerte!$E:$E),)</definedName>
    <definedName name="dynTemp10">OFFSET(Messwerte!$N$9,,,COUNT(Messwerte!$N:$N),)</definedName>
    <definedName name="dynTemp10Interval1">OFFSET(Intervalle!$M$3,,,Intervalle!$EA$1,)</definedName>
    <definedName name="dynTemp10Interval10">OFFSET(Intervalle!$DZ$3,,,Intervalle!$EA$1,)</definedName>
    <definedName name="dynTemp10Interval2">OFFSET(Intervalle!$Z$3,,,Intervalle!$EA$1,)</definedName>
    <definedName name="dynTemp10Interval3">OFFSET(Intervalle!$AM$3,,,Intervalle!$EA$1,)</definedName>
    <definedName name="dynTemp10Interval4">OFFSET(Intervalle!$AZ$3,,,Intervalle!$EA$1,)</definedName>
    <definedName name="dynTemp10Interval5">OFFSET(Intervalle!$BM$3,,,Intervalle!$EA$1,)</definedName>
    <definedName name="dynTemp10Interval6">OFFSET(Intervalle!$BZ$3,,,Intervalle!$EA$1,)</definedName>
    <definedName name="dynTemp10Interval7">OFFSET(Intervalle!$CM$3,,,Intervalle!$EA$1,)</definedName>
    <definedName name="dynTemp10Interval8">OFFSET(Intervalle!$CZ$3,,,Intervalle!$EA$1,)</definedName>
    <definedName name="dynTemp10Interval9">OFFSET(Intervalle!$DM$3,,,Intervalle!$EA$1,)</definedName>
    <definedName name="dynTemp1Interval1">OFFSET(Intervalle!$D$3,,,Intervalle!$EA$1,)</definedName>
    <definedName name="dynTemp1Interval10">OFFSET(Intervalle!$DQ$3,,,Intervalle!$EA$1,)</definedName>
    <definedName name="dynTemp1Interval2">OFFSET(Intervalle!$Q$3,,,Intervalle!$EA$1,)</definedName>
    <definedName name="dynTemp1Interval3">OFFSET(Intervalle!$AD$3,,,Intervalle!$EA$1,)</definedName>
    <definedName name="dynTemp1Interval4">OFFSET(Intervalle!$AQ$3,,,Intervalle!$EA$1,)</definedName>
    <definedName name="dynTemp1Interval5">OFFSET(Intervalle!$BD$3,,,Intervalle!$EA$1,)</definedName>
    <definedName name="dynTemp1Interval6">OFFSET(Intervalle!$BQ$3,,,Intervalle!$EA$1,)</definedName>
    <definedName name="dynTemp1Interval7">OFFSET(Intervalle!$CD$3,,,Intervalle!$EA$1,)</definedName>
    <definedName name="dynTemp1Interval8">OFFSET(Intervalle!$CQ$3,,,Intervalle!$EA$1,)</definedName>
    <definedName name="dynTemp1Interval9">OFFSET(Intervalle!$DD$3,,,Intervalle!$EA$1,)</definedName>
    <definedName name="dynTemp2">OFFSET(Messwerte!$F$9,,,COUNT(Messwerte!$F:$F),)</definedName>
    <definedName name="dynTemp2Interval1">OFFSET(Intervalle!$E$3,,,Intervalle!$EA$1,)</definedName>
    <definedName name="dynTemp2Interval10">OFFSET(Intervalle!$DR$3,,,Intervalle!$EA$1,)</definedName>
    <definedName name="dynTemp2Interval2">OFFSET(Intervalle!$R$3,,,Intervalle!$EA$1,)</definedName>
    <definedName name="dynTemp2Interval3">OFFSET(Intervalle!$AE$3,,,Intervalle!$EA$1,)</definedName>
    <definedName name="dynTemp2Interval4">OFFSET(Intervalle!$AR$3,,,Intervalle!$EA$1,)</definedName>
    <definedName name="dynTemp2Interval5">OFFSET(Intervalle!$BE$3,,,Intervalle!$EA$1,)</definedName>
    <definedName name="dynTemp2Interval6">OFFSET(Intervalle!$BR$3,,,Intervalle!$EA$1,)</definedName>
    <definedName name="dynTemp2Interval7">OFFSET(Intervalle!$CE$3,,,Intervalle!$EA$1,)</definedName>
    <definedName name="dynTemp2Interval8">OFFSET(Intervalle!$CR$3,,,Intervalle!$EA$1,)</definedName>
    <definedName name="dynTemp2Interval9">OFFSET(Intervalle!$DE$3,,,Intervalle!$EA$1,)</definedName>
    <definedName name="dynTemp3">OFFSET(Messwerte!$G$9,,,COUNT(Messwerte!$G:$G),)</definedName>
    <definedName name="dynTemp3Interval1">OFFSET(Intervalle!$F$3,,,Intervalle!$EA$1,)</definedName>
    <definedName name="dynTemp3Interval10">OFFSET(Intervalle!$DS$3,,,Intervalle!$EA$1,)</definedName>
    <definedName name="dynTemp3Interval2">OFFSET(Intervalle!$S$3,,,Intervalle!$EA$1,)</definedName>
    <definedName name="dynTemp3Interval3">OFFSET(Intervalle!$AF$3,,,Intervalle!$EA$1,)</definedName>
    <definedName name="dynTemp3Interval4">OFFSET(Intervalle!$AS$3,,,Intervalle!$EA$1,)</definedName>
    <definedName name="dynTemp3Interval5">OFFSET(Intervalle!$BF$3,,,Intervalle!$EA$1,)</definedName>
    <definedName name="dynTemp3Interval6">OFFSET(Intervalle!$BS$3,,,Intervalle!$EA$1,)</definedName>
    <definedName name="dynTemp3Interval7">OFFSET(Intervalle!$CF$3,,,Intervalle!$EA$1,)</definedName>
    <definedName name="dynTemp3Interval8">OFFSET(Intervalle!$CS$3,,,Intervalle!$EA$1,)</definedName>
    <definedName name="dynTemp3Interval9">OFFSET(Intervalle!$DF$3,,,Intervalle!$EA$1,)</definedName>
    <definedName name="dynTemp4">OFFSET(Messwerte!$H$9,,,COUNT(Messwerte!$H:$H),)</definedName>
    <definedName name="dynTemp4Interval1">OFFSET(Intervalle!$G$3,,,Intervalle!$EA$1,)</definedName>
    <definedName name="dynTemp4Interval10">OFFSET(Intervalle!$DT$3,,,Intervalle!$EA$1,)</definedName>
    <definedName name="dynTemp4Interval2">OFFSET(Intervalle!$T$3,,,Intervalle!$EA$1,)</definedName>
    <definedName name="dynTemp4Interval3">OFFSET(Intervalle!$AG$3,,,Intervalle!$EA$1,)</definedName>
    <definedName name="dynTemp4Interval4">OFFSET(Intervalle!$AT$3,,,Intervalle!$EA$1,)</definedName>
    <definedName name="dynTemp4Interval5">OFFSET(Intervalle!$BG$3,,,Intervalle!$EA$1,)</definedName>
    <definedName name="dynTemp4Interval6">OFFSET(Intervalle!$BT$3,,,Intervalle!$EA$1,)</definedName>
    <definedName name="dynTemp4Interval7">OFFSET(Intervalle!$CG$3,,,Intervalle!$EA$1,)</definedName>
    <definedName name="dynTemp4Interval8">OFFSET(Intervalle!$CT$3,,,Intervalle!$EA$1,)</definedName>
    <definedName name="dynTemp4Interval9">OFFSET(Intervalle!$DG$3,,,Intervalle!$EA$1,)</definedName>
    <definedName name="dynTemp5">OFFSET(Messwerte!$I$9,,,COUNT(Messwerte!$I:$I),)</definedName>
    <definedName name="dynTemp5Interval1">OFFSET(Intervalle!$H$3,,,Intervalle!$EA$1,)</definedName>
    <definedName name="dynTemp5Interval10">OFFSET(Intervalle!$DU$3,,,Intervalle!$EA$1,)</definedName>
    <definedName name="dynTemp5Interval2">OFFSET(Intervalle!$U$3,,,Intervalle!$EA$1,)</definedName>
    <definedName name="dynTemp5Interval3">OFFSET(Intervalle!$AH$3,,,Intervalle!$EA$1,)</definedName>
    <definedName name="dynTemp5Interval4">OFFSET(Intervalle!$AU$3,,,Intervalle!$EA$1,)</definedName>
    <definedName name="dynTemp5Interval5">OFFSET(Intervalle!$BH$3,,,Intervalle!$EA$1,)</definedName>
    <definedName name="dynTemp5Interval6">OFFSET(Intervalle!$BU$3,,,Intervalle!$EA$1,)</definedName>
    <definedName name="dynTemp5Interval7">OFFSET(Intervalle!$CH$3,,,Intervalle!$EA$1,)</definedName>
    <definedName name="dynTemp5Interval8">OFFSET(Intervalle!$CU$3,,,Intervalle!$EA$1,)</definedName>
    <definedName name="dynTemp5Interval9">OFFSET(Intervalle!$DH$3,,,Intervalle!$EA$1,)</definedName>
    <definedName name="dynTemp6">OFFSET(Messwerte!$J$9,,,COUNT(Messwerte!$J:$J),)</definedName>
    <definedName name="dynTemp6Interval1">OFFSET(Intervalle!$I$3,,,Intervalle!$EA$1,)</definedName>
    <definedName name="dynTemp6Interval10">OFFSET(Intervalle!$DV$3,,,Intervalle!$EA$1,)</definedName>
    <definedName name="dynTemp6Interval2">OFFSET(Intervalle!$V$3,,,Intervalle!$EA$1,)</definedName>
    <definedName name="dynTemp6Interval3">OFFSET(Intervalle!$AI$3,,,Intervalle!$EA$1,)</definedName>
    <definedName name="dynTemp6Interval4">OFFSET(Intervalle!$AV$3,,,Intervalle!$EA$1,)</definedName>
    <definedName name="dynTemp6Interval5">OFFSET(Intervalle!$BI$3,,,Intervalle!$EA$1,)</definedName>
    <definedName name="dynTemp6Interval6">OFFSET(Intervalle!$BV$3,,,Intervalle!$EA$1,)</definedName>
    <definedName name="dynTemp6Interval7">OFFSET(Intervalle!$CI$3,,,Intervalle!$EA$1,)</definedName>
    <definedName name="dynTemp6Interval8">OFFSET(Intervalle!$CV$3,,,Intervalle!$EA$1,)</definedName>
    <definedName name="dynTemp6Interval9">OFFSET(Intervalle!$DI$3,,,Intervalle!$EA$1,)</definedName>
    <definedName name="dynTemp7">OFFSET(Messwerte!$K$9,,,COUNT(Messwerte!$K:$K),)</definedName>
    <definedName name="dynTemp7Interval1">OFFSET(Intervalle!$J$3,,,Intervalle!$EA$1,)</definedName>
    <definedName name="dynTemp7Interval10">OFFSET(Intervalle!$DW$3,,,Intervalle!$EA$1,)</definedName>
    <definedName name="dynTemp7Interval2">OFFSET(Intervalle!$W$3,,,Intervalle!$EA$1,)</definedName>
    <definedName name="dynTemp7Interval3">OFFSET(Intervalle!$AJ$3,,,Intervalle!$EA$1,)</definedName>
    <definedName name="dynTemp7Interval4">OFFSET(Intervalle!$AW$3,,,Intervalle!$EA$1,)</definedName>
    <definedName name="dynTemp7Interval5">OFFSET(Intervalle!$BJ$3,,,Intervalle!$EA$1,)</definedName>
    <definedName name="dynTemp7Interval6">OFFSET(Intervalle!$BW$3,,,Intervalle!$EA$1,)</definedName>
    <definedName name="dynTemp7Interval7">OFFSET(Intervalle!$CJ$3,,,Intervalle!$EA$1,)</definedName>
    <definedName name="dynTemp7Interval8">OFFSET(Intervalle!$CW$3,,,Intervalle!$EA$1,)</definedName>
    <definedName name="dynTemp7Interval9">OFFSET(Intervalle!$DJ$3,,,Intervalle!$EA$1,)</definedName>
    <definedName name="dynTemp8">OFFSET(Messwerte!$L$9,,,COUNT(Messwerte!$L:$L),)</definedName>
    <definedName name="dynTemp8Interval1">OFFSET(Intervalle!$K$3,,,Intervalle!$EA$1,)</definedName>
    <definedName name="dynTemp8Interval10">OFFSET(Intervalle!$DX$3,,,Intervalle!$EA$1,)</definedName>
    <definedName name="dynTemp8Interval2">OFFSET(Intervalle!$X$3,,,Intervalle!$EA$1,)</definedName>
    <definedName name="dynTemp8Interval3">OFFSET(Intervalle!$AK$3,,,Intervalle!$EA$1,)</definedName>
    <definedName name="dynTemp8Interval4">OFFSET(Intervalle!$AX$3,,,Intervalle!$EA$1,)</definedName>
    <definedName name="dynTemp8Interval5">OFFSET(Intervalle!$BK$3,,,Intervalle!$EA$1,)</definedName>
    <definedName name="dynTemp8Interval6">OFFSET(Intervalle!$BX$3,,,Intervalle!$EA$1,)</definedName>
    <definedName name="dynTemp8Interval7">OFFSET(Intervalle!$CK$3,,,Intervalle!$EA$1,)</definedName>
    <definedName name="dynTemp8Interval8">OFFSET(Intervalle!$CX$3,,,Intervalle!$EA$1,)</definedName>
    <definedName name="dynTemp8Interval9">OFFSET(Intervalle!$DK$3,,,Intervalle!$EA$1,)</definedName>
    <definedName name="dynTemp9">OFFSET(Messwerte!$M$9,,,COUNT(Messwerte!$M:$M),)</definedName>
    <definedName name="dynTemp9Interval1">OFFSET(Intervalle!$L$3,,,Intervalle!$EA$1,)</definedName>
    <definedName name="dynTemp9Interval10">OFFSET(Intervalle!$DY$3,,,Intervalle!$EA$1,)</definedName>
    <definedName name="dynTemp9Interval2">OFFSET(Intervalle!$Y$3,,,Intervalle!$EA$1,)</definedName>
    <definedName name="dynTemp9Interval3">OFFSET(Intervalle!$AL$3,,,Intervalle!$EA$1,)</definedName>
    <definedName name="dynTemp9Interval4">OFFSET(Intervalle!$AY$3,,,Intervalle!$EA$1,)</definedName>
    <definedName name="dynTemp9Interval5">OFFSET(Intervalle!$BL$3,,,Intervalle!$EA$1,)</definedName>
    <definedName name="dynTemp9Interval6">OFFSET(Intervalle!$BY$3,,,Intervalle!$EA$1,)</definedName>
    <definedName name="dynTemp9Interval7">OFFSET(Intervalle!$CL$3,,,Intervalle!$EA$1,)</definedName>
    <definedName name="dynTemp9Interval8">OFFSET(Intervalle!$CY$3,,,Intervalle!$EA$1,)</definedName>
    <definedName name="dynTemp9Interval9">OFFSET(Intervalle!$DL$3,,,Intervalle!$EA$1,)</definedName>
    <definedName name="dynTempDerate1">OFFSET('Strom Kurve Werte'!$C$26,,,,COUNT('Strom Kurve Werte'!$26:$26))</definedName>
    <definedName name="dynTempDerate10">OFFSET('Strom Kurve Werte'!$C$35,,,,COUNT('Strom Kurve Werte'!$35:$35))</definedName>
    <definedName name="dynTempDerate2">OFFSET('Strom Kurve Werte'!$C$27,,,,COUNT('Strom Kurve Werte'!$27:$27))</definedName>
    <definedName name="dynTempDerate3">OFFSET('Strom Kurve Werte'!$C$28,,,,COUNT('Strom Kurve Werte'!$28:$28))</definedName>
    <definedName name="dynTempDerate4">OFFSET('Strom Kurve Werte'!$C$29,,,,COUNT('Strom Kurve Werte'!$29:$29))</definedName>
    <definedName name="dynTempDerate5">OFFSET('Strom Kurve Werte'!$C$30,,,,COUNT('Strom Kurve Werte'!$30:$30))</definedName>
    <definedName name="dynTempDerate6">OFFSET('Strom Kurve Werte'!$C$31,,,,COUNT('Strom Kurve Werte'!$31:$31))</definedName>
    <definedName name="dynTempDerate7">OFFSET('Strom Kurve Werte'!$C$32,,,,COUNT('Strom Kurve Werte'!$32:$32))</definedName>
    <definedName name="dynTempDerate8">OFFSET('Strom Kurve Werte'!$C$33,,,,COUNT('Strom Kurve Werte'!$33:$33))</definedName>
    <definedName name="dynTempDerate9">OFFSET('Strom Kurve Werte'!$C$34,,,,COUNT('Strom Kurve Werte'!$34:$34))</definedName>
    <definedName name="dynTempRate1">OFFSET('Strom Kurve Werte'!$C$16,,,,COUNT('Strom Kurve Werte'!$16:$16))</definedName>
    <definedName name="dynTempRate10">OFFSET('Strom Kurve Werte'!$C$25,,,,COUNT('Strom Kurve Werte'!$25:$25))</definedName>
    <definedName name="dynTempRate2">OFFSET('Strom Kurve Werte'!$C$17,,,,COUNT('Strom Kurve Werte'!$17:$17))</definedName>
    <definedName name="dynTempRate3">OFFSET('Strom Kurve Werte'!$C$18,,,,COUNT('Strom Kurve Werte'!$18:$18))</definedName>
    <definedName name="dynTempRate4">OFFSET('Strom Kurve Werte'!$C$19,,,,COUNT('Strom Kurve Werte'!$19:$19))</definedName>
    <definedName name="dynTempRate5">OFFSET('Strom Kurve Werte'!$C$20,,,,COUNT('Strom Kurve Werte'!$20:$20))</definedName>
    <definedName name="dynTempRate6">OFFSET('Strom Kurve Werte'!$C$21,,,,COUNT('Strom Kurve Werte'!$21:$21))</definedName>
    <definedName name="dynTempRate7">OFFSET('Strom Kurve Werte'!$C$22,,,,COUNT('Strom Kurve Werte'!$22:$22))</definedName>
    <definedName name="dynTempRate8">OFFSET('Strom Kurve Werte'!$C$23,,,,COUNT('Strom Kurve Werte'!$23:$23))</definedName>
    <definedName name="dynTempRate9">OFFSET('Strom Kurve Werte'!$C$24,,,,COUNT('Strom Kurve Werte'!$24:$24))</definedName>
    <definedName name="dynTime">OFFSET(Messwerte!$B$9,,,COUNT(Messwerte!$B:$B),)</definedName>
    <definedName name="dynTimeCurrent">OFFSET(Messwerte!$R$9,,,COUNT(Messwerte!$R:$R),)</definedName>
    <definedName name="dynTimeInterval">OFFSET(Messwerte!$B$9,,,Intervalle!$EA$1,)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0" l="1"/>
  <c r="C34" i="10"/>
  <c r="C33" i="10"/>
  <c r="C32" i="10"/>
  <c r="C31" i="10"/>
  <c r="C30" i="10"/>
  <c r="C29" i="10"/>
  <c r="C28" i="10"/>
  <c r="C27" i="10"/>
  <c r="C26" i="10" l="1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4" i="10"/>
  <c r="Q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P1" i="10"/>
  <c r="W8" i="2"/>
  <c r="A3" i="10"/>
  <c r="B2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DN1" i="1"/>
  <c r="DA1" i="1"/>
  <c r="CN1" i="1"/>
  <c r="CA1" i="1"/>
  <c r="BN1" i="1"/>
  <c r="BA1" i="1"/>
  <c r="AN1" i="1"/>
  <c r="AA1" i="1"/>
  <c r="N1" i="1"/>
  <c r="A1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G12" i="10"/>
  <c r="T5" i="2"/>
  <c r="U8" i="2"/>
  <c r="M14" i="10"/>
  <c r="M13" i="10"/>
  <c r="M12" i="10"/>
  <c r="M11" i="10"/>
  <c r="L14" i="10"/>
  <c r="L13" i="10"/>
  <c r="L12" i="10"/>
  <c r="L11" i="10"/>
  <c r="K14" i="10"/>
  <c r="K13" i="10"/>
  <c r="K12" i="10"/>
  <c r="K11" i="10"/>
  <c r="J14" i="10"/>
  <c r="J13" i="10"/>
  <c r="J12" i="10"/>
  <c r="J11" i="10"/>
  <c r="I14" i="10"/>
  <c r="I13" i="10"/>
  <c r="I12" i="10"/>
  <c r="I11" i="10"/>
  <c r="H14" i="10"/>
  <c r="H13" i="10"/>
  <c r="H12" i="10"/>
  <c r="H11" i="10"/>
  <c r="G14" i="10"/>
  <c r="G13" i="10"/>
  <c r="G11" i="10"/>
  <c r="F14" i="10"/>
  <c r="F13" i="10"/>
  <c r="F12" i="10"/>
  <c r="F11" i="10"/>
  <c r="E14" i="10"/>
  <c r="E13" i="10"/>
  <c r="E12" i="10"/>
  <c r="E11" i="10"/>
  <c r="D14" i="10"/>
  <c r="D13" i="10"/>
  <c r="D12" i="10"/>
  <c r="D5" i="10"/>
  <c r="E5" i="10"/>
  <c r="F5" i="10"/>
  <c r="M10" i="10"/>
  <c r="L10" i="10"/>
  <c r="K10" i="10"/>
  <c r="J10" i="10"/>
  <c r="I10" i="10"/>
  <c r="H10" i="10"/>
  <c r="G10" i="10"/>
  <c r="F10" i="10"/>
  <c r="E10" i="10"/>
  <c r="D11" i="10"/>
  <c r="D10" i="10"/>
  <c r="G34" i="28"/>
  <c r="G34" i="27"/>
  <c r="AI8" i="2"/>
  <c r="AH8" i="2"/>
  <c r="AE8" i="2"/>
  <c r="AF8" i="2"/>
  <c r="AG8" i="2"/>
  <c r="X8" i="2"/>
  <c r="Y8" i="2"/>
  <c r="Z8" i="2"/>
  <c r="AA8" i="2"/>
  <c r="AB8" i="2"/>
  <c r="AC8" i="2"/>
  <c r="AD8" i="2"/>
  <c r="V8" i="2"/>
  <c r="EA3" i="1" l="1"/>
  <c r="M9" i="10" l="1"/>
  <c r="L9" i="10"/>
  <c r="K9" i="10"/>
  <c r="J9" i="10"/>
  <c r="I9" i="10"/>
  <c r="H9" i="10"/>
  <c r="G9" i="10"/>
  <c r="F9" i="10"/>
  <c r="E9" i="10"/>
  <c r="D9" i="10"/>
  <c r="D8" i="10"/>
  <c r="M8" i="10" l="1"/>
  <c r="L8" i="10"/>
  <c r="K8" i="10"/>
  <c r="J8" i="10"/>
  <c r="I8" i="10"/>
  <c r="H8" i="10"/>
  <c r="G8" i="10"/>
  <c r="F8" i="10"/>
  <c r="E8" i="10"/>
  <c r="N36" i="10" l="1"/>
  <c r="C36" i="10"/>
  <c r="M7" i="10" l="1"/>
  <c r="L7" i="10"/>
  <c r="K7" i="10"/>
  <c r="J7" i="10"/>
  <c r="I7" i="10"/>
  <c r="H7" i="10"/>
  <c r="G7" i="10"/>
  <c r="F7" i="10"/>
  <c r="E7" i="10"/>
  <c r="D7" i="10"/>
  <c r="M6" i="10"/>
  <c r="L6" i="10"/>
  <c r="K6" i="10"/>
  <c r="J6" i="10"/>
  <c r="I6" i="10"/>
  <c r="H6" i="10"/>
  <c r="G6" i="10"/>
  <c r="F6" i="10"/>
  <c r="E6" i="10"/>
  <c r="D6" i="10"/>
  <c r="M5" i="10"/>
  <c r="L5" i="10"/>
  <c r="K5" i="10"/>
  <c r="J5" i="10"/>
  <c r="I5" i="10"/>
  <c r="H5" i="10"/>
  <c r="G5" i="10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L2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33" i="10" s="1"/>
  <c r="E16" i="10"/>
  <c r="E26" i="10" s="1"/>
  <c r="E25" i="10"/>
  <c r="E35" i="10" s="1"/>
  <c r="E24" i="10"/>
  <c r="E34" i="10" s="1"/>
  <c r="E22" i="10"/>
  <c r="E32" i="10" s="1"/>
  <c r="E21" i="10"/>
  <c r="E31" i="10" s="1"/>
  <c r="E20" i="10"/>
  <c r="E30" i="10" s="1"/>
  <c r="E19" i="10"/>
  <c r="E29" i="10" s="1"/>
  <c r="E17" i="10"/>
  <c r="E27" i="10" s="1"/>
  <c r="D25" i="10"/>
  <c r="D35" i="10" s="1"/>
  <c r="D16" i="10"/>
  <c r="D26" i="10" s="1"/>
  <c r="D24" i="10"/>
  <c r="D34" i="10" s="1"/>
  <c r="D22" i="10"/>
  <c r="D32" i="10" s="1"/>
  <c r="D21" i="10"/>
  <c r="D31" i="10" s="1"/>
  <c r="D23" i="10"/>
  <c r="D33" i="10" s="1"/>
  <c r="D19" i="10"/>
  <c r="D29" i="10" s="1"/>
  <c r="D20" i="10"/>
  <c r="D30" i="10" s="1"/>
  <c r="F24" i="10"/>
  <c r="F34" i="10" s="1"/>
  <c r="F16" i="10"/>
  <c r="F26" i="10" s="1"/>
  <c r="F25" i="10"/>
  <c r="F35" i="10" s="1"/>
  <c r="F22" i="10"/>
  <c r="F32" i="10" s="1"/>
  <c r="F23" i="10"/>
  <c r="F33" i="10" s="1"/>
  <c r="F21" i="10"/>
  <c r="F31" i="10" s="1"/>
  <c r="F20" i="10"/>
  <c r="F30" i="10" s="1"/>
  <c r="F19" i="10"/>
  <c r="F29" i="10" s="1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H26" i="10" s="1"/>
  <c r="G16" i="10"/>
  <c r="G26" i="10" s="1"/>
  <c r="G18" i="10"/>
  <c r="G28" i="10" s="1"/>
  <c r="K16" i="10"/>
  <c r="K26" i="10" s="1"/>
  <c r="H22" i="10"/>
  <c r="H32" i="10" s="1"/>
  <c r="H24" i="10"/>
  <c r="H34" i="10" s="1"/>
  <c r="H21" i="10"/>
  <c r="H31" i="10" s="1"/>
  <c r="H23" i="10"/>
  <c r="H33" i="10" s="1"/>
  <c r="H25" i="10"/>
  <c r="H35" i="10" s="1"/>
  <c r="H20" i="10"/>
  <c r="H30" i="10" s="1"/>
  <c r="H19" i="10"/>
  <c r="H29" i="10" s="1"/>
  <c r="L17" i="10"/>
  <c r="L27" i="10" s="1"/>
  <c r="J22" i="10"/>
  <c r="J32" i="10" s="1"/>
  <c r="J25" i="10"/>
  <c r="J35" i="10" s="1"/>
  <c r="J23" i="10"/>
  <c r="J33" i="10" s="1"/>
  <c r="J24" i="10"/>
  <c r="J34" i="10" s="1"/>
  <c r="J21" i="10"/>
  <c r="J31" i="10" s="1"/>
  <c r="J20" i="10"/>
  <c r="J30" i="10" s="1"/>
  <c r="J19" i="10"/>
  <c r="J29" i="10" s="1"/>
  <c r="I21" i="10"/>
  <c r="I31" i="10" s="1"/>
  <c r="I23" i="10"/>
  <c r="I33" i="10" s="1"/>
  <c r="I24" i="10"/>
  <c r="I34" i="10" s="1"/>
  <c r="I25" i="10"/>
  <c r="I35" i="10" s="1"/>
  <c r="I22" i="10"/>
  <c r="I32" i="10" s="1"/>
  <c r="I20" i="10"/>
  <c r="I30" i="10" s="1"/>
  <c r="I19" i="10"/>
  <c r="I29" i="10" s="1"/>
  <c r="I16" i="10"/>
  <c r="I26" i="10" s="1"/>
  <c r="L21" i="10"/>
  <c r="L31" i="10" s="1"/>
  <c r="L22" i="10"/>
  <c r="L32" i="10" s="1"/>
  <c r="L24" i="10"/>
  <c r="L34" i="10" s="1"/>
  <c r="L25" i="10"/>
  <c r="L35" i="10" s="1"/>
  <c r="L23" i="10"/>
  <c r="L33" i="10" s="1"/>
  <c r="L20" i="10"/>
  <c r="L30" i="10" s="1"/>
  <c r="L19" i="10"/>
  <c r="L29" i="10" s="1"/>
  <c r="L18" i="10"/>
  <c r="L28" i="10" s="1"/>
  <c r="M21" i="10"/>
  <c r="M31" i="10" s="1"/>
  <c r="M22" i="10"/>
  <c r="M32" i="10" s="1"/>
  <c r="M25" i="10"/>
  <c r="M35" i="10" s="1"/>
  <c r="M23" i="10"/>
  <c r="M33" i="10" s="1"/>
  <c r="M24" i="10"/>
  <c r="M34" i="10" s="1"/>
  <c r="M20" i="10"/>
  <c r="M30" i="10" s="1"/>
  <c r="M19" i="10"/>
  <c r="M29" i="10" s="1"/>
  <c r="J16" i="10"/>
  <c r="J26" i="10" s="1"/>
  <c r="M18" i="10"/>
  <c r="M28" i="10" s="1"/>
  <c r="M17" i="10"/>
  <c r="M27" i="10" s="1"/>
  <c r="M16" i="10"/>
  <c r="M26" i="10" s="1"/>
  <c r="I17" i="10"/>
  <c r="I27" i="10" s="1"/>
  <c r="G23" i="10"/>
  <c r="G33" i="10" s="1"/>
  <c r="G21" i="10"/>
  <c r="G31" i="10" s="1"/>
  <c r="G25" i="10"/>
  <c r="G35" i="10" s="1"/>
  <c r="G22" i="10"/>
  <c r="G32" i="10" s="1"/>
  <c r="G24" i="10"/>
  <c r="G34" i="10" s="1"/>
  <c r="G20" i="10"/>
  <c r="G30" i="10" s="1"/>
  <c r="G19" i="10"/>
  <c r="G29" i="10" s="1"/>
  <c r="H18" i="10"/>
  <c r="H28" i="10" s="1"/>
  <c r="K22" i="10"/>
  <c r="K32" i="10" s="1"/>
  <c r="K21" i="10"/>
  <c r="K31" i="10" s="1"/>
  <c r="K23" i="10"/>
  <c r="K33" i="10" s="1"/>
  <c r="K25" i="10"/>
  <c r="K35" i="10" s="1"/>
  <c r="K24" i="10"/>
  <c r="K34" i="10" s="1"/>
  <c r="K20" i="10"/>
  <c r="K30" i="10" s="1"/>
  <c r="K19" i="10"/>
  <c r="K29" i="10" s="1"/>
  <c r="M2" i="10"/>
  <c r="L2" i="10"/>
  <c r="K2" i="10"/>
  <c r="J2" i="10"/>
  <c r="I2" i="10"/>
  <c r="H2" i="10"/>
  <c r="G2" i="10"/>
  <c r="F2" i="10"/>
  <c r="E2" i="10"/>
  <c r="D2" i="10"/>
  <c r="D3" i="10" l="1"/>
  <c r="D36" i="10" s="1"/>
  <c r="M3" i="10"/>
  <c r="M36" i="10" s="1"/>
  <c r="L3" i="10"/>
  <c r="L36" i="10" s="1"/>
  <c r="K3" i="10"/>
  <c r="K36" i="10" s="1"/>
  <c r="J3" i="10"/>
  <c r="J36" i="10" s="1"/>
  <c r="I3" i="10"/>
  <c r="I36" i="10" s="1"/>
  <c r="H3" i="10"/>
  <c r="H36" i="10" s="1"/>
  <c r="G3" i="10"/>
  <c r="G36" i="10" s="1"/>
  <c r="F3" i="10"/>
  <c r="F36" i="10" s="1"/>
  <c r="E3" i="10"/>
  <c r="E36" i="10" s="1"/>
  <c r="A1" i="10"/>
</calcChain>
</file>

<file path=xl/sharedStrings.xml><?xml version="1.0" encoding="utf-8"?>
<sst xmlns="http://schemas.openxmlformats.org/spreadsheetml/2006/main" count="251" uniqueCount="32">
  <si>
    <t>Test ID:</t>
  </si>
  <si>
    <t xml:space="preserve"> </t>
  </si>
  <si>
    <t>Zeitstempel</t>
  </si>
  <si>
    <t>Strom [A]</t>
  </si>
  <si>
    <t>Temperatur 1 [°C]</t>
  </si>
  <si>
    <t>Temperatur 2 [°C]</t>
  </si>
  <si>
    <t>Spannung 2 [V]</t>
  </si>
  <si>
    <t>Spannung 1 [V]</t>
  </si>
  <si>
    <t>Max. Temperatur [°C]</t>
  </si>
  <si>
    <t>Prüflingsbezeichnung:</t>
  </si>
  <si>
    <t>Bediener:</t>
  </si>
  <si>
    <t>Arbeitshub [mm]</t>
  </si>
  <si>
    <t>Nennstrom [A]</t>
  </si>
  <si>
    <t>Widerstand [mΩ]</t>
  </si>
  <si>
    <t>Stromprofil</t>
  </si>
  <si>
    <t>Messungen</t>
  </si>
  <si>
    <t>Zeit [s]</t>
  </si>
  <si>
    <t>Temperatur 3 [°C]</t>
  </si>
  <si>
    <t>Kommentar</t>
  </si>
  <si>
    <t>Umgebungstemperatur</t>
  </si>
  <si>
    <t>Temperatur 4 [°C]</t>
  </si>
  <si>
    <t>Temperatur 5 [°C]</t>
  </si>
  <si>
    <t>Temperatur 6 [°C]</t>
  </si>
  <si>
    <t>Temperatur 7 [°C]</t>
  </si>
  <si>
    <t>Temperatur 8 [°C]</t>
  </si>
  <si>
    <t>Temperatur 9 [°C]</t>
  </si>
  <si>
    <t>Temperatur 10 [°C]</t>
  </si>
  <si>
    <t>Temperatur [°C]</t>
  </si>
  <si>
    <t>Intervall</t>
  </si>
  <si>
    <t xml:space="preserve">Mittelwert </t>
  </si>
  <si>
    <t>Differenz</t>
  </si>
  <si>
    <t>Derating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</si>
</sst>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4"/>
      <color theme="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123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5" fillId="0" borderId="0" xfId="0" applyFont="1"/>
    <xf numFmtId="0" fontId="0" fillId="2" borderId="0" xfId="0" applyFill="1"/>
    <xf numFmtId="46" fontId="1" fillId="2" borderId="0" xfId="0" applyNumberFormat="1" applyFont="1" applyFill="1"/>
    <xf numFmtId="21" fontId="0" fillId="2" borderId="0" xfId="0" applyNumberFormat="1" applyFill="1"/>
    <xf numFmtId="45" fontId="1" fillId="2" borderId="0" xfId="0" applyNumberFormat="1" applyFont="1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11" xfId="0" applyNumberFormat="1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 wrapText="1"/>
    </xf>
    <xf numFmtId="49" fontId="3" fillId="0" borderId="9" xfId="0" applyNumberFormat="1" applyFont="1" applyBorder="1" applyAlignment="1">
      <alignment horizontal="left" wrapText="1"/>
    </xf>
    <xf numFmtId="2" fontId="3" fillId="0" borderId="10" xfId="0" applyNumberFormat="1" applyFont="1" applyBorder="1" applyAlignment="1">
      <alignment horizontal="left"/>
    </xf>
    <xf numFmtId="164" fontId="3" fillId="0" borderId="10" xfId="0" applyNumberFormat="1" applyFont="1" applyBorder="1" applyAlignment="1">
      <alignment horizontal="left"/>
    </xf>
    <xf numFmtId="49" fontId="3" fillId="0" borderId="6" xfId="0" applyNumberFormat="1" applyFont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6" xfId="0" applyNumberFormat="1" applyFont="1" applyBorder="1" applyAlignment="1">
      <alignment horizontal="left"/>
    </xf>
    <xf numFmtId="2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8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1" fillId="3" borderId="24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4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 wrapText="1"/>
    </xf>
    <xf numFmtId="0" fontId="1" fillId="3" borderId="29" xfId="0" applyFont="1" applyFill="1" applyBorder="1" applyAlignment="1">
      <alignment horizontal="left" wrapText="1"/>
    </xf>
    <xf numFmtId="164" fontId="3" fillId="0" borderId="20" xfId="0" applyNumberFormat="1" applyFont="1" applyBorder="1" applyAlignment="1">
      <alignment horizontal="left"/>
    </xf>
    <xf numFmtId="164" fontId="3" fillId="0" borderId="30" xfId="0" applyNumberFormat="1" applyFont="1" applyBorder="1" applyAlignment="1">
      <alignment horizontal="left"/>
    </xf>
    <xf numFmtId="2" fontId="3" fillId="0" borderId="8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7" fillId="2" borderId="0" xfId="0" applyFont="1" applyFill="1"/>
    <xf numFmtId="49" fontId="1" fillId="3" borderId="34" xfId="0" applyNumberFormat="1" applyFont="1" applyFill="1" applyBorder="1" applyAlignment="1">
      <alignment horizontal="left"/>
    </xf>
    <xf numFmtId="49" fontId="1" fillId="3" borderId="35" xfId="0" applyNumberFormat="1" applyFont="1" applyFill="1" applyBorder="1" applyAlignment="1">
      <alignment horizontal="left"/>
    </xf>
    <xf numFmtId="49" fontId="1" fillId="3" borderId="36" xfId="0" applyNumberFormat="1" applyFont="1" applyFill="1" applyBorder="1" applyAlignment="1">
      <alignment horizontal="left"/>
    </xf>
    <xf numFmtId="0" fontId="1" fillId="3" borderId="38" xfId="0" applyFont="1" applyFill="1" applyBorder="1" applyAlignment="1">
      <alignment wrapText="1"/>
    </xf>
    <xf numFmtId="0" fontId="6" fillId="2" borderId="0" xfId="0" applyFont="1" applyFill="1"/>
    <xf numFmtId="0" fontId="3" fillId="0" borderId="0" xfId="0" applyFont="1"/>
    <xf numFmtId="164" fontId="3" fillId="2" borderId="20" xfId="0" applyNumberFormat="1" applyFont="1" applyFill="1" applyBorder="1" applyAlignment="1">
      <alignment horizontal="left"/>
    </xf>
    <xf numFmtId="164" fontId="3" fillId="0" borderId="39" xfId="0" applyNumberFormat="1" applyFont="1" applyBorder="1" applyAlignment="1">
      <alignment horizontal="left"/>
    </xf>
    <xf numFmtId="0" fontId="9" fillId="0" borderId="0" xfId="0" applyFont="1"/>
    <xf numFmtId="0" fontId="1" fillId="3" borderId="37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37" xfId="0" applyFont="1" applyFill="1" applyBorder="1" applyAlignment="1">
      <alignment horizontal="left"/>
    </xf>
    <xf numFmtId="0" fontId="1" fillId="3" borderId="32" xfId="0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2" fontId="0" fillId="0" borderId="41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2" fontId="3" fillId="0" borderId="6" xfId="0" applyNumberFormat="1" applyFont="1" applyBorder="1" applyAlignment="1">
      <alignment horizontal="center" wrapText="1"/>
    </xf>
    <xf numFmtId="2" fontId="0" fillId="0" borderId="8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3" borderId="21" xfId="0" applyFont="1" applyFill="1" applyBorder="1"/>
    <xf numFmtId="0" fontId="1" fillId="4" borderId="23" xfId="0" applyFont="1" applyFill="1" applyBorder="1" applyAlignment="1">
      <alignment horizontal="center"/>
    </xf>
    <xf numFmtId="9" fontId="1" fillId="3" borderId="5" xfId="2" applyFont="1" applyFill="1" applyBorder="1" applyAlignment="1">
      <alignment horizontal="center" wrapText="1"/>
    </xf>
    <xf numFmtId="0" fontId="5" fillId="2" borderId="0" xfId="0" applyFont="1" applyFill="1" applyAlignment="1">
      <alignment horizontal="left" wrapText="1"/>
    </xf>
    <xf numFmtId="49" fontId="1" fillId="3" borderId="26" xfId="0" applyNumberFormat="1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49" fontId="3" fillId="0" borderId="33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8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8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7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31" xfId="0" applyNumberFormat="1" applyFont="1" applyBorder="1" applyAlignment="1">
      <alignment horizontal="left"/>
    </xf>
    <xf numFmtId="2" fontId="0" fillId="0" borderId="31" xfId="0" applyNumberFormat="1" applyBorder="1"/>
    <xf numFmtId="2" fontId="0" fillId="0" borderId="32" xfId="0" applyNumberFormat="1" applyBorder="1"/>
    <xf numFmtId="49" fontId="1" fillId="3" borderId="22" xfId="0" applyNumberFormat="1" applyFont="1" applyFill="1" applyBorder="1" applyAlignment="1">
      <alignment horizontal="left"/>
    </xf>
    <xf numFmtId="49" fontId="0" fillId="0" borderId="22" xfId="0" applyNumberFormat="1" applyBorder="1" applyAlignment="1">
      <alignment horizontal="left"/>
    </xf>
    <xf numFmtId="49" fontId="0" fillId="0" borderId="23" xfId="0" applyNumberFormat="1" applyBorder="1" applyAlignment="1">
      <alignment horizontal="left"/>
    </xf>
    <xf numFmtId="0" fontId="1" fillId="3" borderId="37" xfId="0" applyFont="1" applyFill="1" applyBorder="1" applyAlignment="1">
      <alignment wrapText="1"/>
    </xf>
    <xf numFmtId="0" fontId="0" fillId="0" borderId="32" xfId="0" applyBorder="1" applyAlignment="1">
      <alignment wrapText="1"/>
    </xf>
    <xf numFmtId="0" fontId="1" fillId="4" borderId="46" xfId="0" applyFont="1" applyFill="1" applyBorder="1" applyAlignment="1">
      <alignment horizontal="left" wrapText="1"/>
    </xf>
    <xf numFmtId="0" fontId="0" fillId="4" borderId="47" xfId="0" applyFill="1" applyBorder="1" applyAlignment="1">
      <alignment horizontal="left" wrapText="1"/>
    </xf>
    <xf numFmtId="49" fontId="4" fillId="0" borderId="19" xfId="0" applyNumberFormat="1" applyFont="1" applyBorder="1" applyAlignment="1">
      <alignment horizontal="center"/>
    </xf>
    <xf numFmtId="49" fontId="4" fillId="0" borderId="40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1" fillId="3" borderId="48" xfId="0" applyFont="1" applyFill="1" applyBorder="1" applyAlignment="1">
      <alignment horizontal="left"/>
    </xf>
    <xf numFmtId="0" fontId="0" fillId="0" borderId="49" xfId="0" applyBorder="1" applyAlignment="1">
      <alignment horizontal="left"/>
    </xf>
    <xf numFmtId="0" fontId="1" fillId="3" borderId="37" xfId="0" applyFont="1" applyFill="1" applyBorder="1" applyAlignment="1">
      <alignment horizontal="left" wrapText="1"/>
    </xf>
    <xf numFmtId="0" fontId="0" fillId="0" borderId="32" xfId="0" applyBorder="1" applyAlignment="1">
      <alignment horizontal="left" wrapText="1"/>
    </xf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46" xfId="0" applyFont="1" applyFill="1" applyBorder="1" applyAlignment="1">
      <alignment wrapText="1"/>
    </xf>
    <xf numFmtId="0" fontId="0" fillId="0" borderId="47" xfId="0" applyBorder="1" applyAlignment="1">
      <alignment wrapText="1"/>
    </xf>
  </cellXfs>
  <cellStyles count="3">
    <cellStyle name="Prozent" xfId="2" builtinId="5"/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 sz="1100">
                  <a:solidFill>
                    <a:srgbClr val="FF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Messwerte!$L$8</c:f>
              <c:strCache>
                <c:ptCount val="1"/>
                <c:pt idx="0">
                  <c:v>Temperatur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Messwerte!$M$8</c:f>
              <c:strCache>
                <c:ptCount val="1"/>
                <c:pt idx="0">
                  <c:v>Temperatur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Messwerte!$N$8</c:f>
              <c:strCache>
                <c:ptCount val="1"/>
                <c:pt idx="0">
                  <c:v>Temperatur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  <c:txPr>
            <a:bodyPr rot="-5400000" vert="horz" anchor="t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strRef>
              <c:f>'Strom Kurve Werte'!$Q$1</c:f>
              <c:strCache>
                <c:ptCount val="1"/>
                <c:pt idx="0">
                  <c:v>Nennstrom 80%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('Strom Kurve Werte'!$N$36,'Strom Kurve Werte'!$N$36)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('Strom Kurve Werte'!$C$15,'Strom Kurve Werte'!$P$1)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  <c:txPr>
            <a:bodyPr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Messwerte!$V$8</c:f>
              <c:strCache>
                <c:ptCount val="1"/>
                <c:pt idx="0">
                  <c:v>Widerstand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Messwerte!$D$8</c:f>
              <c:strCache>
                <c:ptCount val="1"/>
                <c:pt idx="0">
                  <c:v>Widerstand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Messwerte!$E$8</c:f>
              <c:strCache>
                <c:ptCount val="1"/>
                <c:pt idx="0">
                  <c:v>Temperatur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Messwerte!$F$8</c:f>
              <c:strCache>
                <c:ptCount val="1"/>
                <c:pt idx="0">
                  <c:v>Temperatur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Messwerte!$G$8</c:f>
              <c:strCache>
                <c:ptCount val="1"/>
                <c:pt idx="0">
                  <c:v>Temperatur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Messwerte!$H$8</c:f>
              <c:strCache>
                <c:ptCount val="1"/>
                <c:pt idx="0">
                  <c:v>Temperatur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Messwerte!$I$8</c:f>
              <c:strCache>
                <c:ptCount val="1"/>
                <c:pt idx="0">
                  <c:v>Temperatur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Messwerte!$J$8</c:f>
              <c:strCache>
                <c:ptCount val="1"/>
                <c:pt idx="0">
                  <c:v>Temperatur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Messwerte!$K$8</c:f>
              <c:strCache>
                <c:ptCount val="1"/>
                <c:pt idx="0">
                  <c:v>Temperatur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1"/>
  <sheetViews>
    <sheetView showGridLines="0" tabSelected="1" workbookViewId="0">
      <pane ySplit="8" topLeftCell="A9" activePane="bottomLeft" state="frozen"/>
      <selection pane="bottomLeft" activeCell="A9" sqref="A9"/>
    </sheetView>
  </sheetViews>
  <sheetFormatPr baseColWidth="10" defaultRowHeight="12.75" x14ac:dyDescent="0.35"/>
  <cols>
    <col min="1" max="1" width="23.1328125" style="9" customWidth="1"/>
    <col min="2" max="2" width="9.59765625" style="17" customWidth="1"/>
    <col min="3" max="3" width="10.59765625" style="17" customWidth="1"/>
    <col min="4" max="4" width="16" style="17" customWidth="1"/>
    <col min="5" max="14" width="25.59765625" style="18" customWidth="1"/>
    <col min="15" max="15" width="20.59765625" style="18" hidden="1" customWidth="1"/>
    <col min="16" max="16" width="15.59765625" style="18" customWidth="1"/>
    <col min="17" max="17" width="15.59765625" style="43" customWidth="1"/>
    <col min="18" max="18" width="9.59765625" style="46" customWidth="1"/>
    <col min="19" max="19" width="10.59765625" style="47" customWidth="1"/>
    <col min="20" max="20" width="13.6640625" style="3" customWidth="1"/>
    <col min="21" max="21" width="19.19921875" style="3" bestFit="1" customWidth="1"/>
    <col min="22" max="22" width="10.06640625" style="3" customWidth="1"/>
    <col min="23" max="31" width="11.53125" style="3" bestFit="1" customWidth="1"/>
    <col min="32" max="32" width="12.53125" style="3" bestFit="1" customWidth="1"/>
    <col min="33" max="33" width="14.3984375" style="3" bestFit="1" customWidth="1"/>
    <col min="34" max="35" width="10.46484375" style="3" bestFit="1" customWidth="1"/>
  </cols>
  <sheetData>
    <row r="1" spans="1:44" ht="13.5" customHeight="1" x14ac:dyDescent="0.4">
      <c r="A1" s="49" t="s">
        <v>0</v>
      </c>
      <c r="B1" s="84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6"/>
      <c r="S1" s="87"/>
      <c r="T1" s="37"/>
      <c r="U1" s="37"/>
      <c r="V1" s="59"/>
      <c r="W1" s="59"/>
      <c r="X1" s="59"/>
      <c r="Y1" s="59"/>
      <c r="Z1" s="59"/>
    </row>
    <row r="2" spans="1:44" ht="13.5" customHeight="1" x14ac:dyDescent="0.4">
      <c r="A2" s="50" t="s">
        <v>9</v>
      </c>
      <c r="B2" s="88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90"/>
      <c r="S2" s="91"/>
      <c r="T2" s="59"/>
      <c r="U2" s="59"/>
      <c r="V2" s="59"/>
      <c r="W2" s="59"/>
      <c r="X2" s="59"/>
      <c r="Y2" s="59"/>
      <c r="Z2" s="59"/>
    </row>
    <row r="3" spans="1:44" ht="13.5" customHeight="1" x14ac:dyDescent="0.4">
      <c r="A3" s="50" t="s">
        <v>10</v>
      </c>
      <c r="B3" s="88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90"/>
      <c r="S3" s="91"/>
      <c r="T3" s="59"/>
      <c r="U3" s="59"/>
      <c r="V3" s="59"/>
      <c r="W3" s="59"/>
      <c r="X3" s="59"/>
      <c r="Y3" s="59"/>
      <c r="Z3" s="59"/>
    </row>
    <row r="4" spans="1:44" ht="13.5" customHeight="1" x14ac:dyDescent="0.4">
      <c r="A4" s="50" t="s">
        <v>11</v>
      </c>
      <c r="B4" s="92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4"/>
      <c r="S4" s="95"/>
      <c r="T4" s="59"/>
      <c r="U4" s="59"/>
      <c r="V4" s="59"/>
      <c r="W4" s="59"/>
      <c r="X4" s="59"/>
      <c r="Y4" s="59"/>
      <c r="Z4" s="59"/>
    </row>
    <row r="5" spans="1:44" ht="13.5" customHeight="1" x14ac:dyDescent="0.4">
      <c r="A5" s="50" t="s">
        <v>12</v>
      </c>
      <c r="B5" s="100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2"/>
      <c r="T5" s="3" t="str">
        <f>IFERROR(LEFT(Messwerte!A$5,LEN(Messwerte!A$5)-4),"")</f>
        <v>Nennstrom</v>
      </c>
      <c r="U5" s="59"/>
      <c r="V5" s="59"/>
      <c r="W5" s="59"/>
      <c r="X5" s="59"/>
      <c r="Y5" s="59"/>
      <c r="Z5" s="59"/>
    </row>
    <row r="6" spans="1:44" ht="13.5" customHeight="1" thickBot="1" x14ac:dyDescent="0.45">
      <c r="A6" s="51" t="s">
        <v>18</v>
      </c>
      <c r="B6" s="96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8"/>
      <c r="S6" s="99"/>
    </row>
    <row r="7" spans="1:44" ht="13.5" customHeight="1" thickBot="1" x14ac:dyDescent="0.45">
      <c r="A7" s="81" t="s">
        <v>15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3"/>
      <c r="R7" s="81" t="s">
        <v>14</v>
      </c>
      <c r="S7" s="83"/>
      <c r="T7" s="3" t="s">
        <v>28</v>
      </c>
      <c r="U7" s="3" t="s">
        <v>19</v>
      </c>
      <c r="V7" s="3" t="s">
        <v>29</v>
      </c>
      <c r="W7" s="3" t="s">
        <v>30</v>
      </c>
      <c r="X7" s="3" t="s">
        <v>31</v>
      </c>
      <c r="AJ7" s="57"/>
      <c r="AK7" s="57"/>
      <c r="AL7" s="57"/>
      <c r="AM7" s="57"/>
      <c r="AN7" s="57"/>
      <c r="AO7" s="57"/>
      <c r="AP7" s="57"/>
      <c r="AQ7" s="57"/>
      <c r="AR7" s="57"/>
    </row>
    <row r="8" spans="1:44" ht="13.5" customHeight="1" thickBot="1" x14ac:dyDescent="0.45">
      <c r="A8" s="10" t="s">
        <v>2</v>
      </c>
      <c r="B8" s="11" t="s">
        <v>16</v>
      </c>
      <c r="C8" s="11" t="s">
        <v>3</v>
      </c>
      <c r="D8" s="12" t="s">
        <v>13</v>
      </c>
      <c r="E8" s="12" t="s">
        <v>4</v>
      </c>
      <c r="F8" s="12" t="s">
        <v>5</v>
      </c>
      <c r="G8" s="12" t="s">
        <v>17</v>
      </c>
      <c r="H8" s="12" t="s">
        <v>20</v>
      </c>
      <c r="I8" s="12" t="s">
        <v>21</v>
      </c>
      <c r="J8" s="12" t="s">
        <v>22</v>
      </c>
      <c r="K8" s="12" t="s">
        <v>23</v>
      </c>
      <c r="L8" s="12" t="s">
        <v>24</v>
      </c>
      <c r="M8" s="12" t="s">
        <v>25</v>
      </c>
      <c r="N8" s="12" t="s">
        <v>26</v>
      </c>
      <c r="O8" s="12" t="s">
        <v>8</v>
      </c>
      <c r="P8" s="12" t="s">
        <v>7</v>
      </c>
      <c r="Q8" s="42" t="s">
        <v>6</v>
      </c>
      <c r="R8" s="35" t="s">
        <v>16</v>
      </c>
      <c r="S8" s="36" t="s">
        <v>3</v>
      </c>
      <c r="T8" s="80" t="s">
        <v>27</v>
      </c>
      <c r="U8" s="3" t="str">
        <f>IFERROR(LEFT(Messwerte!C$8,LEN(Messwerte!C$8)-4),"")</f>
        <v>Strom</v>
      </c>
      <c r="V8" s="3" t="str">
        <f>IFERROR(LEFT(Messwerte!D$8,LEN(Messwerte!D$8)-5),"")</f>
        <v>Widerstand</v>
      </c>
      <c r="W8" s="3" t="str">
        <f>IFERROR(LEFT(Messwerte!E$8,LEN(Messwerte!E$8)-5),"")</f>
        <v>Temperatur 1</v>
      </c>
      <c r="X8" s="3" t="str">
        <f>IFERROR(LEFT(Messwerte!F$8,LEN(Messwerte!F$8)-5),"")</f>
        <v>Temperatur 2</v>
      </c>
      <c r="Y8" s="3" t="str">
        <f>IFERROR(LEFT(Messwerte!G$8,LEN(Messwerte!G$8)-5),"")</f>
        <v>Temperatur 3</v>
      </c>
      <c r="Z8" s="3" t="str">
        <f>IFERROR(LEFT(Messwerte!H$8,LEN(Messwerte!H$8)-5),"")</f>
        <v>Temperatur 4</v>
      </c>
      <c r="AA8" s="3" t="str">
        <f>IFERROR(LEFT(Messwerte!I$8,LEN(Messwerte!I$8)-5),"")</f>
        <v>Temperatur 5</v>
      </c>
      <c r="AB8" s="3" t="str">
        <f>IFERROR(LEFT(Messwerte!J$8,LEN(Messwerte!J$8)-5),"")</f>
        <v>Temperatur 6</v>
      </c>
      <c r="AC8" s="3" t="str">
        <f>IFERROR(LEFT(Messwerte!K$8,LEN(Messwerte!K$8)-5),"")</f>
        <v>Temperatur 7</v>
      </c>
      <c r="AD8" s="3" t="str">
        <f>IFERROR(LEFT(Messwerte!L$8,LEN(Messwerte!L$8)-5),"")</f>
        <v>Temperatur 8</v>
      </c>
      <c r="AE8" s="3" t="str">
        <f>IFERROR(LEFT(Messwerte!M$8,LEN(Messwerte!M$8)-5),"")</f>
        <v>Temperatur 9</v>
      </c>
      <c r="AF8" s="3" t="str">
        <f>IFERROR(LEFT(Messwerte!N$8,LEN(Messwerte!N$8)-5),"")</f>
        <v>Temperatur 10</v>
      </c>
      <c r="AG8" s="3" t="str">
        <f>IFERROR(LEFT(Messwerte!O$8,LEN(Messwerte!O$8)-5),"")</f>
        <v>Max. Temperatur</v>
      </c>
      <c r="AH8" s="3" t="str">
        <f>IFERROR(LEFT(Messwerte!P$8,LEN(Messwerte!P$8)-4),"")</f>
        <v>Spannung 1</v>
      </c>
      <c r="AI8" s="3" t="str">
        <f>IFERROR(LEFT(Messwerte!Q$8,LEN(Messwerte!Q$8)-4),"")</f>
        <v>Spannung 2</v>
      </c>
      <c r="AJ8" s="57"/>
      <c r="AK8" s="57"/>
      <c r="AL8" s="57"/>
      <c r="AM8" s="57"/>
      <c r="AN8" s="57"/>
      <c r="AO8" s="57"/>
      <c r="AP8" s="57"/>
      <c r="AQ8" s="57"/>
      <c r="AR8" s="57"/>
    </row>
    <row r="9" spans="1:44" x14ac:dyDescent="0.35">
      <c r="A9" s="41"/>
      <c r="P9" s="43"/>
      <c r="R9" s="38"/>
      <c r="S9" s="45"/>
    </row>
    <row r="10" spans="1:44" x14ac:dyDescent="0.35">
      <c r="A10" s="41"/>
      <c r="P10" s="43"/>
      <c r="R10" s="38"/>
      <c r="S10" s="45"/>
    </row>
    <row r="11" spans="1:44" x14ac:dyDescent="0.35">
      <c r="A11" s="41"/>
      <c r="P11" s="43"/>
      <c r="R11" s="38"/>
      <c r="S11" s="45"/>
    </row>
    <row r="12" spans="1:44" x14ac:dyDescent="0.35">
      <c r="A12" s="41"/>
      <c r="P12" s="43"/>
      <c r="R12" s="38"/>
      <c r="S12" s="45"/>
    </row>
    <row r="13" spans="1:44" x14ac:dyDescent="0.35">
      <c r="A13" s="41"/>
      <c r="P13" s="43"/>
      <c r="R13" s="38"/>
      <c r="S13" s="45"/>
    </row>
    <row r="14" spans="1:44" x14ac:dyDescent="0.35">
      <c r="A14" s="41"/>
      <c r="P14" s="43"/>
      <c r="R14" s="38"/>
      <c r="S14" s="45"/>
    </row>
    <row r="15" spans="1:44" x14ac:dyDescent="0.35">
      <c r="A15" s="41"/>
      <c r="P15" s="43"/>
      <c r="R15" s="38"/>
      <c r="S15" s="45"/>
    </row>
    <row r="16" spans="1:44" x14ac:dyDescent="0.35">
      <c r="A16" s="41"/>
      <c r="P16" s="43"/>
      <c r="R16" s="38"/>
      <c r="S16" s="45"/>
    </row>
    <row r="17" spans="1:19" x14ac:dyDescent="0.35">
      <c r="A17" s="41"/>
      <c r="P17" s="43"/>
      <c r="R17" s="38"/>
      <c r="S17" s="45"/>
    </row>
    <row r="18" spans="1:19" x14ac:dyDescent="0.35">
      <c r="A18" s="41"/>
      <c r="P18" s="43"/>
      <c r="R18" s="38"/>
      <c r="S18" s="45"/>
    </row>
    <row r="19" spans="1:19" x14ac:dyDescent="0.35">
      <c r="A19" s="41"/>
      <c r="P19" s="43"/>
      <c r="R19" s="38"/>
      <c r="S19" s="45"/>
    </row>
    <row r="20" spans="1:19" x14ac:dyDescent="0.35">
      <c r="A20" s="41"/>
      <c r="P20" s="43"/>
      <c r="R20" s="38"/>
      <c r="S20" s="45"/>
    </row>
    <row r="21" spans="1:19" x14ac:dyDescent="0.35">
      <c r="A21" s="41"/>
      <c r="P21" s="43"/>
    </row>
    <row r="22" spans="1:19" x14ac:dyDescent="0.35">
      <c r="A22" s="41"/>
      <c r="P22" s="43"/>
    </row>
    <row r="23" spans="1:19" x14ac:dyDescent="0.35">
      <c r="A23" s="41"/>
      <c r="P23" s="43"/>
    </row>
    <row r="24" spans="1:19" x14ac:dyDescent="0.35">
      <c r="A24" s="41"/>
      <c r="P24" s="43"/>
    </row>
    <row r="25" spans="1:19" x14ac:dyDescent="0.35">
      <c r="A25" s="41"/>
      <c r="P25" s="43"/>
    </row>
    <row r="26" spans="1:19" x14ac:dyDescent="0.35">
      <c r="A26" s="41"/>
    </row>
    <row r="27" spans="1:19" x14ac:dyDescent="0.35">
      <c r="A27" s="41"/>
    </row>
    <row r="28" spans="1:19" x14ac:dyDescent="0.35">
      <c r="A28" s="41"/>
    </row>
    <row r="29" spans="1:19" x14ac:dyDescent="0.35">
      <c r="A29" s="41"/>
    </row>
    <row r="30" spans="1:19" x14ac:dyDescent="0.35">
      <c r="A30" s="41"/>
    </row>
    <row r="31" spans="1:19" x14ac:dyDescent="0.35">
      <c r="A31" s="41"/>
    </row>
    <row r="32" spans="1:19" x14ac:dyDescent="0.35">
      <c r="A32" s="41"/>
    </row>
    <row r="33" spans="1:1" x14ac:dyDescent="0.35">
      <c r="A33" s="41"/>
    </row>
    <row r="34" spans="1:1" x14ac:dyDescent="0.35">
      <c r="A34" s="16"/>
    </row>
    <row r="35" spans="1:1" x14ac:dyDescent="0.35">
      <c r="A35" s="16"/>
    </row>
    <row r="36" spans="1:1" x14ac:dyDescent="0.35">
      <c r="A36" s="16"/>
    </row>
    <row r="37" spans="1:1" x14ac:dyDescent="0.35">
      <c r="A37" s="16"/>
    </row>
    <row r="38" spans="1:1" x14ac:dyDescent="0.35">
      <c r="A38" s="16"/>
    </row>
    <row r="39" spans="1:1" x14ac:dyDescent="0.35">
      <c r="A39" s="16"/>
    </row>
    <row r="40" spans="1:1" x14ac:dyDescent="0.35">
      <c r="A40" s="16"/>
    </row>
    <row r="41" spans="1:1" x14ac:dyDescent="0.35">
      <c r="A41" s="16"/>
    </row>
    <row r="42" spans="1:1" x14ac:dyDescent="0.35">
      <c r="A42" s="16"/>
    </row>
    <row r="43" spans="1:1" x14ac:dyDescent="0.35">
      <c r="A43" s="16"/>
    </row>
    <row r="44" spans="1:1" x14ac:dyDescent="0.35">
      <c r="A44" s="16"/>
    </row>
    <row r="45" spans="1:1" x14ac:dyDescent="0.35">
      <c r="A45" s="16"/>
    </row>
    <row r="46" spans="1:1" x14ac:dyDescent="0.35">
      <c r="A46" s="16"/>
    </row>
    <row r="47" spans="1:1" x14ac:dyDescent="0.35">
      <c r="A47" s="16"/>
    </row>
    <row r="48" spans="1:1" x14ac:dyDescent="0.35">
      <c r="A48" s="16"/>
    </row>
    <row r="49" spans="1:1" x14ac:dyDescent="0.35">
      <c r="A49" s="16"/>
    </row>
    <row r="50" spans="1:1" x14ac:dyDescent="0.35">
      <c r="A50" s="16"/>
    </row>
    <row r="51" spans="1:1" x14ac:dyDescent="0.35">
      <c r="A51" s="16"/>
    </row>
    <row r="52" spans="1:1" x14ac:dyDescent="0.35">
      <c r="A52" s="16"/>
    </row>
    <row r="53" spans="1:1" x14ac:dyDescent="0.35">
      <c r="A53" s="16"/>
    </row>
    <row r="54" spans="1:1" x14ac:dyDescent="0.35">
      <c r="A54" s="16"/>
    </row>
    <row r="55" spans="1:1" x14ac:dyDescent="0.35">
      <c r="A55" s="16"/>
    </row>
    <row r="56" spans="1:1" x14ac:dyDescent="0.35">
      <c r="A56" s="16"/>
    </row>
    <row r="57" spans="1:1" x14ac:dyDescent="0.35">
      <c r="A57" s="16"/>
    </row>
    <row r="58" spans="1:1" x14ac:dyDescent="0.35">
      <c r="A58" s="16"/>
    </row>
    <row r="59" spans="1:1" x14ac:dyDescent="0.35">
      <c r="A59" s="16"/>
    </row>
    <row r="60" spans="1:1" x14ac:dyDescent="0.35">
      <c r="A60" s="16"/>
    </row>
    <row r="61" spans="1:1" x14ac:dyDescent="0.35">
      <c r="A61" s="16"/>
    </row>
    <row r="62" spans="1:1" x14ac:dyDescent="0.35">
      <c r="A62" s="16"/>
    </row>
    <row r="63" spans="1:1" x14ac:dyDescent="0.35">
      <c r="A63" s="16"/>
    </row>
    <row r="64" spans="1:1" x14ac:dyDescent="0.35">
      <c r="A64" s="16"/>
    </row>
    <row r="65" spans="1:17" x14ac:dyDescent="0.35">
      <c r="A65" s="16"/>
    </row>
    <row r="66" spans="1:17" x14ac:dyDescent="0.35">
      <c r="A66" s="16"/>
    </row>
    <row r="67" spans="1:17" x14ac:dyDescent="0.35">
      <c r="A67" s="16"/>
    </row>
    <row r="68" spans="1:17" x14ac:dyDescent="0.35">
      <c r="A68" s="16"/>
    </row>
    <row r="69" spans="1:17" x14ac:dyDescent="0.35">
      <c r="A69" s="16"/>
    </row>
    <row r="70" spans="1:17" x14ac:dyDescent="0.35">
      <c r="A70" s="16"/>
    </row>
    <row r="71" spans="1:17" x14ac:dyDescent="0.35">
      <c r="A71" s="16"/>
    </row>
    <row r="72" spans="1:17" x14ac:dyDescent="0.35">
      <c r="A72" s="16"/>
    </row>
    <row r="73" spans="1:17" x14ac:dyDescent="0.35">
      <c r="A73" s="16"/>
    </row>
    <row r="74" spans="1:17" x14ac:dyDescent="0.35">
      <c r="A74" s="16"/>
    </row>
    <row r="75" spans="1:17" x14ac:dyDescent="0.35">
      <c r="A75" s="16"/>
    </row>
    <row r="76" spans="1:17" x14ac:dyDescent="0.35">
      <c r="A76" s="16"/>
    </row>
    <row r="77" spans="1:17" x14ac:dyDescent="0.35">
      <c r="A77" s="16"/>
    </row>
    <row r="78" spans="1:17" x14ac:dyDescent="0.35">
      <c r="A78" s="16"/>
    </row>
    <row r="79" spans="1:17" x14ac:dyDescent="0.35">
      <c r="A79" s="13"/>
      <c r="B79" s="14"/>
      <c r="C79" s="14"/>
      <c r="D79" s="14"/>
      <c r="E79" s="15"/>
      <c r="F79" s="15"/>
      <c r="G79" s="15"/>
      <c r="I79" s="15"/>
      <c r="J79" s="15"/>
      <c r="K79" s="15"/>
      <c r="L79" s="15"/>
      <c r="M79" s="15"/>
      <c r="N79" s="15"/>
      <c r="O79" s="15"/>
      <c r="P79" s="15"/>
      <c r="Q79" s="44"/>
    </row>
    <row r="80" spans="1:17" x14ac:dyDescent="0.35">
      <c r="A80" s="16"/>
    </row>
    <row r="81" spans="1:1" x14ac:dyDescent="0.35">
      <c r="A81" s="16"/>
    </row>
    <row r="82" spans="1:1" x14ac:dyDescent="0.35">
      <c r="A82" s="16"/>
    </row>
    <row r="83" spans="1:1" x14ac:dyDescent="0.35">
      <c r="A83" s="16"/>
    </row>
    <row r="84" spans="1:1" x14ac:dyDescent="0.35">
      <c r="A84" s="16"/>
    </row>
    <row r="85" spans="1:1" x14ac:dyDescent="0.35">
      <c r="A85" s="16"/>
    </row>
    <row r="86" spans="1:1" x14ac:dyDescent="0.35">
      <c r="A86" s="16"/>
    </row>
    <row r="87" spans="1:1" x14ac:dyDescent="0.35">
      <c r="A87" s="16"/>
    </row>
    <row r="88" spans="1:1" x14ac:dyDescent="0.35">
      <c r="A88" s="16"/>
    </row>
    <row r="89" spans="1:1" x14ac:dyDescent="0.35">
      <c r="A89" s="16"/>
    </row>
    <row r="90" spans="1:1" x14ac:dyDescent="0.35">
      <c r="A90" s="16"/>
    </row>
    <row r="91" spans="1:1" x14ac:dyDescent="0.35">
      <c r="A91" s="16"/>
    </row>
    <row r="92" spans="1:1" x14ac:dyDescent="0.35">
      <c r="A92" s="16"/>
    </row>
    <row r="93" spans="1:1" x14ac:dyDescent="0.35">
      <c r="A93" s="16"/>
    </row>
    <row r="94" spans="1:1" x14ac:dyDescent="0.35">
      <c r="A94" s="16"/>
    </row>
    <row r="95" spans="1:1" x14ac:dyDescent="0.35">
      <c r="A95" s="16"/>
    </row>
    <row r="96" spans="1:1" x14ac:dyDescent="0.35">
      <c r="A96" s="16"/>
    </row>
    <row r="97" spans="1:1" x14ac:dyDescent="0.35">
      <c r="A97" s="16"/>
    </row>
    <row r="98" spans="1:1" x14ac:dyDescent="0.35">
      <c r="A98" s="16"/>
    </row>
    <row r="99" spans="1:1" x14ac:dyDescent="0.35">
      <c r="A99" s="16"/>
    </row>
    <row r="100" spans="1:1" x14ac:dyDescent="0.35">
      <c r="A100" s="16"/>
    </row>
    <row r="101" spans="1:1" x14ac:dyDescent="0.35">
      <c r="A101" s="16"/>
    </row>
    <row r="102" spans="1:1" x14ac:dyDescent="0.35">
      <c r="A102" s="16"/>
    </row>
    <row r="103" spans="1:1" x14ac:dyDescent="0.35">
      <c r="A103" s="16"/>
    </row>
    <row r="104" spans="1:1" x14ac:dyDescent="0.35">
      <c r="A104" s="16"/>
    </row>
    <row r="105" spans="1:1" x14ac:dyDescent="0.35">
      <c r="A105" s="16"/>
    </row>
    <row r="106" spans="1:1" x14ac:dyDescent="0.35">
      <c r="A106" s="16"/>
    </row>
    <row r="107" spans="1:1" x14ac:dyDescent="0.35">
      <c r="A107" s="16"/>
    </row>
    <row r="108" spans="1:1" x14ac:dyDescent="0.35">
      <c r="A108" s="16"/>
    </row>
    <row r="109" spans="1:1" x14ac:dyDescent="0.35">
      <c r="A109" s="16"/>
    </row>
    <row r="110" spans="1:1" x14ac:dyDescent="0.35">
      <c r="A110" s="16"/>
    </row>
    <row r="111" spans="1:1" x14ac:dyDescent="0.35">
      <c r="A111" s="16"/>
    </row>
    <row r="112" spans="1:1" x14ac:dyDescent="0.35">
      <c r="A112" s="16"/>
    </row>
    <row r="113" spans="1:1" x14ac:dyDescent="0.35">
      <c r="A113" s="16"/>
    </row>
    <row r="114" spans="1:1" x14ac:dyDescent="0.35">
      <c r="A114" s="16"/>
    </row>
    <row r="115" spans="1:1" x14ac:dyDescent="0.35">
      <c r="A115" s="16"/>
    </row>
    <row r="116" spans="1:1" x14ac:dyDescent="0.35">
      <c r="A116" s="16"/>
    </row>
    <row r="117" spans="1:1" x14ac:dyDescent="0.35">
      <c r="A117" s="16"/>
    </row>
    <row r="118" spans="1:1" x14ac:dyDescent="0.35">
      <c r="A118" s="16"/>
    </row>
    <row r="119" spans="1:1" x14ac:dyDescent="0.35">
      <c r="A119" s="16"/>
    </row>
    <row r="120" spans="1:1" x14ac:dyDescent="0.35">
      <c r="A120" s="16"/>
    </row>
    <row r="121" spans="1:1" x14ac:dyDescent="0.35">
      <c r="A121" s="16"/>
    </row>
    <row r="122" spans="1:1" x14ac:dyDescent="0.35">
      <c r="A122" s="16"/>
    </row>
    <row r="123" spans="1:1" x14ac:dyDescent="0.35">
      <c r="A123" s="16"/>
    </row>
    <row r="124" spans="1:1" x14ac:dyDescent="0.35">
      <c r="A124" s="16"/>
    </row>
    <row r="125" spans="1:1" x14ac:dyDescent="0.35">
      <c r="A125" s="16"/>
    </row>
    <row r="126" spans="1:1" x14ac:dyDescent="0.35">
      <c r="A126" s="16"/>
    </row>
    <row r="127" spans="1:1" x14ac:dyDescent="0.35">
      <c r="A127" s="16"/>
    </row>
    <row r="128" spans="1:1" x14ac:dyDescent="0.35">
      <c r="A128" s="16"/>
    </row>
    <row r="129" spans="1:1" x14ac:dyDescent="0.35">
      <c r="A129" s="16"/>
    </row>
    <row r="130" spans="1:1" x14ac:dyDescent="0.35">
      <c r="A130" s="16"/>
    </row>
    <row r="131" spans="1:1" x14ac:dyDescent="0.35">
      <c r="A131" s="16"/>
    </row>
    <row r="132" spans="1:1" x14ac:dyDescent="0.35">
      <c r="A132" s="16"/>
    </row>
    <row r="133" spans="1:1" x14ac:dyDescent="0.35">
      <c r="A133" s="16"/>
    </row>
    <row r="134" spans="1:1" x14ac:dyDescent="0.35">
      <c r="A134" s="16"/>
    </row>
    <row r="135" spans="1:1" x14ac:dyDescent="0.35">
      <c r="A135" s="16"/>
    </row>
    <row r="136" spans="1:1" x14ac:dyDescent="0.35">
      <c r="A136" s="16"/>
    </row>
    <row r="137" spans="1:1" x14ac:dyDescent="0.35">
      <c r="A137" s="16"/>
    </row>
    <row r="138" spans="1:1" x14ac:dyDescent="0.35">
      <c r="A138" s="16"/>
    </row>
    <row r="139" spans="1:1" x14ac:dyDescent="0.35">
      <c r="A139" s="16"/>
    </row>
    <row r="140" spans="1:1" x14ac:dyDescent="0.35">
      <c r="A140" s="16"/>
    </row>
    <row r="141" spans="1:1" x14ac:dyDescent="0.35">
      <c r="A141" s="16"/>
    </row>
    <row r="142" spans="1:1" x14ac:dyDescent="0.35">
      <c r="A142" s="16"/>
    </row>
    <row r="143" spans="1:1" x14ac:dyDescent="0.35">
      <c r="A143" s="16"/>
    </row>
    <row r="144" spans="1:1" x14ac:dyDescent="0.35">
      <c r="A144" s="16"/>
    </row>
    <row r="145" spans="1:17" x14ac:dyDescent="0.35">
      <c r="A145" s="16"/>
    </row>
    <row r="146" spans="1:17" x14ac:dyDescent="0.35">
      <c r="A146" s="16"/>
    </row>
    <row r="147" spans="1:17" x14ac:dyDescent="0.35">
      <c r="A147" s="16"/>
    </row>
    <row r="148" spans="1:17" x14ac:dyDescent="0.35">
      <c r="A148" s="16"/>
    </row>
    <row r="149" spans="1:17" x14ac:dyDescent="0.35">
      <c r="A149" s="13"/>
      <c r="B149" s="14"/>
      <c r="C149" s="14"/>
      <c r="D149" s="14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44"/>
    </row>
    <row r="150" spans="1:17" x14ac:dyDescent="0.35">
      <c r="A150" s="16"/>
    </row>
    <row r="151" spans="1:17" x14ac:dyDescent="0.35">
      <c r="A151" s="16"/>
    </row>
    <row r="152" spans="1:17" x14ac:dyDescent="0.35">
      <c r="A152" s="16"/>
    </row>
    <row r="153" spans="1:17" x14ac:dyDescent="0.35">
      <c r="A153" s="16"/>
    </row>
    <row r="154" spans="1:17" x14ac:dyDescent="0.35">
      <c r="A154" s="16"/>
    </row>
    <row r="155" spans="1:17" x14ac:dyDescent="0.35">
      <c r="A155" s="16"/>
    </row>
    <row r="156" spans="1:17" x14ac:dyDescent="0.35">
      <c r="A156" s="16"/>
    </row>
    <row r="157" spans="1:17" x14ac:dyDescent="0.35">
      <c r="A157" s="16"/>
    </row>
    <row r="158" spans="1:17" x14ac:dyDescent="0.35">
      <c r="A158" s="16"/>
    </row>
    <row r="159" spans="1:17" x14ac:dyDescent="0.35">
      <c r="A159" s="16"/>
    </row>
    <row r="160" spans="1:17" x14ac:dyDescent="0.35">
      <c r="A160" s="16"/>
    </row>
    <row r="161" spans="1:1" x14ac:dyDescent="0.35">
      <c r="A161" s="16"/>
    </row>
    <row r="162" spans="1:1" x14ac:dyDescent="0.35">
      <c r="A162" s="16"/>
    </row>
    <row r="163" spans="1:1" x14ac:dyDescent="0.35">
      <c r="A163" s="16"/>
    </row>
    <row r="164" spans="1:1" x14ac:dyDescent="0.35">
      <c r="A164" s="16"/>
    </row>
    <row r="165" spans="1:1" x14ac:dyDescent="0.35">
      <c r="A165" s="16"/>
    </row>
    <row r="166" spans="1:1" x14ac:dyDescent="0.35">
      <c r="A166" s="16"/>
    </row>
    <row r="167" spans="1:1" x14ac:dyDescent="0.35">
      <c r="A167" s="16"/>
    </row>
    <row r="168" spans="1:1" x14ac:dyDescent="0.35">
      <c r="A168" s="16"/>
    </row>
    <row r="169" spans="1:1" x14ac:dyDescent="0.35">
      <c r="A169" s="16"/>
    </row>
    <row r="170" spans="1:1" x14ac:dyDescent="0.35">
      <c r="A170" s="16"/>
    </row>
    <row r="171" spans="1:1" x14ac:dyDescent="0.35">
      <c r="A171" s="16"/>
    </row>
    <row r="172" spans="1:1" x14ac:dyDescent="0.35">
      <c r="A172" s="16"/>
    </row>
    <row r="173" spans="1:1" x14ac:dyDescent="0.35">
      <c r="A173" s="16"/>
    </row>
    <row r="174" spans="1:1" x14ac:dyDescent="0.35">
      <c r="A174" s="16"/>
    </row>
    <row r="175" spans="1:1" x14ac:dyDescent="0.35">
      <c r="A175" s="16"/>
    </row>
    <row r="176" spans="1:1" x14ac:dyDescent="0.35">
      <c r="A176" s="16"/>
    </row>
    <row r="177" spans="1:1" x14ac:dyDescent="0.35">
      <c r="A177" s="16"/>
    </row>
    <row r="178" spans="1:1" x14ac:dyDescent="0.35">
      <c r="A178" s="16"/>
    </row>
    <row r="179" spans="1:1" x14ac:dyDescent="0.35">
      <c r="A179" s="16"/>
    </row>
    <row r="180" spans="1:1" x14ac:dyDescent="0.35">
      <c r="A180" s="16"/>
    </row>
    <row r="181" spans="1:1" x14ac:dyDescent="0.35">
      <c r="A181" s="16"/>
    </row>
    <row r="182" spans="1:1" x14ac:dyDescent="0.35">
      <c r="A182" s="16"/>
    </row>
    <row r="183" spans="1:1" x14ac:dyDescent="0.35">
      <c r="A183" s="16"/>
    </row>
    <row r="184" spans="1:1" x14ac:dyDescent="0.35">
      <c r="A184" s="16"/>
    </row>
    <row r="185" spans="1:1" x14ac:dyDescent="0.35">
      <c r="A185" s="16"/>
    </row>
    <row r="186" spans="1:1" x14ac:dyDescent="0.35">
      <c r="A186" s="16"/>
    </row>
    <row r="187" spans="1:1" x14ac:dyDescent="0.35">
      <c r="A187" s="16"/>
    </row>
    <row r="188" spans="1:1" x14ac:dyDescent="0.35">
      <c r="A188" s="16"/>
    </row>
    <row r="189" spans="1:1" x14ac:dyDescent="0.35">
      <c r="A189" s="16"/>
    </row>
    <row r="190" spans="1:1" x14ac:dyDescent="0.35">
      <c r="A190" s="16"/>
    </row>
    <row r="191" spans="1:1" x14ac:dyDescent="0.35">
      <c r="A191" s="16"/>
    </row>
    <row r="192" spans="1:1" x14ac:dyDescent="0.35">
      <c r="A192" s="16"/>
    </row>
    <row r="193" spans="1:1" x14ac:dyDescent="0.35">
      <c r="A193" s="16"/>
    </row>
    <row r="194" spans="1:1" x14ac:dyDescent="0.35">
      <c r="A194" s="16"/>
    </row>
    <row r="195" spans="1:1" x14ac:dyDescent="0.35">
      <c r="A195" s="16"/>
    </row>
    <row r="196" spans="1:1" x14ac:dyDescent="0.35">
      <c r="A196" s="16"/>
    </row>
    <row r="197" spans="1:1" x14ac:dyDescent="0.35">
      <c r="A197" s="16"/>
    </row>
    <row r="198" spans="1:1" x14ac:dyDescent="0.35">
      <c r="A198" s="16"/>
    </row>
    <row r="199" spans="1:1" x14ac:dyDescent="0.35">
      <c r="A199" s="16"/>
    </row>
    <row r="200" spans="1:1" x14ac:dyDescent="0.35">
      <c r="A200" s="16"/>
    </row>
    <row r="201" spans="1:1" x14ac:dyDescent="0.35">
      <c r="A201" s="16"/>
    </row>
    <row r="202" spans="1:1" x14ac:dyDescent="0.35">
      <c r="A202" s="16"/>
    </row>
    <row r="203" spans="1:1" x14ac:dyDescent="0.35">
      <c r="A203" s="16"/>
    </row>
    <row r="204" spans="1:1" x14ac:dyDescent="0.35">
      <c r="A204" s="16"/>
    </row>
    <row r="205" spans="1:1" x14ac:dyDescent="0.35">
      <c r="A205" s="16"/>
    </row>
    <row r="206" spans="1:1" x14ac:dyDescent="0.35">
      <c r="A206" s="16"/>
    </row>
    <row r="207" spans="1:1" x14ac:dyDescent="0.35">
      <c r="A207" s="16"/>
    </row>
    <row r="208" spans="1:1" x14ac:dyDescent="0.35">
      <c r="A208" s="16"/>
    </row>
    <row r="209" spans="1:17" x14ac:dyDescent="0.35">
      <c r="A209" s="16"/>
    </row>
    <row r="210" spans="1:17" x14ac:dyDescent="0.35">
      <c r="A210" s="16"/>
    </row>
    <row r="211" spans="1:17" x14ac:dyDescent="0.35">
      <c r="A211" s="16"/>
    </row>
    <row r="212" spans="1:17" x14ac:dyDescent="0.35">
      <c r="A212" s="16"/>
    </row>
    <row r="213" spans="1:17" x14ac:dyDescent="0.35">
      <c r="A213" s="16"/>
    </row>
    <row r="214" spans="1:17" x14ac:dyDescent="0.35">
      <c r="A214" s="16"/>
    </row>
    <row r="215" spans="1:17" x14ac:dyDescent="0.35">
      <c r="A215" s="16"/>
    </row>
    <row r="216" spans="1:17" x14ac:dyDescent="0.35">
      <c r="A216" s="16"/>
    </row>
    <row r="217" spans="1:17" x14ac:dyDescent="0.35">
      <c r="A217" s="16"/>
    </row>
    <row r="218" spans="1:17" x14ac:dyDescent="0.35">
      <c r="A218" s="16"/>
    </row>
    <row r="219" spans="1:17" x14ac:dyDescent="0.35">
      <c r="A219" s="13"/>
      <c r="B219" s="14"/>
      <c r="C219" s="14"/>
      <c r="D219" s="14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44"/>
    </row>
    <row r="220" spans="1:17" x14ac:dyDescent="0.35">
      <c r="A220" s="16"/>
    </row>
    <row r="221" spans="1:17" x14ac:dyDescent="0.35">
      <c r="A221" s="16"/>
    </row>
    <row r="222" spans="1:17" x14ac:dyDescent="0.35">
      <c r="A222" s="16"/>
    </row>
    <row r="223" spans="1:17" x14ac:dyDescent="0.35">
      <c r="A223" s="16"/>
    </row>
    <row r="224" spans="1:17" x14ac:dyDescent="0.35">
      <c r="A224" s="16"/>
    </row>
    <row r="225" spans="1:1" x14ac:dyDescent="0.35">
      <c r="A225" s="16"/>
    </row>
    <row r="226" spans="1:1" x14ac:dyDescent="0.35">
      <c r="A226" s="16"/>
    </row>
    <row r="227" spans="1:1" x14ac:dyDescent="0.35">
      <c r="A227" s="16"/>
    </row>
    <row r="228" spans="1:1" x14ac:dyDescent="0.35">
      <c r="A228" s="16"/>
    </row>
    <row r="229" spans="1:1" x14ac:dyDescent="0.35">
      <c r="A229" s="16"/>
    </row>
    <row r="230" spans="1:1" x14ac:dyDescent="0.35">
      <c r="A230" s="16"/>
    </row>
    <row r="231" spans="1:1" x14ac:dyDescent="0.35">
      <c r="A231" s="16"/>
    </row>
    <row r="232" spans="1:1" x14ac:dyDescent="0.35">
      <c r="A232" s="16"/>
    </row>
    <row r="233" spans="1:1" x14ac:dyDescent="0.35">
      <c r="A233" s="16"/>
    </row>
    <row r="234" spans="1:1" x14ac:dyDescent="0.35">
      <c r="A234" s="16"/>
    </row>
    <row r="235" spans="1:1" x14ac:dyDescent="0.35">
      <c r="A235" s="16"/>
    </row>
    <row r="236" spans="1:1" x14ac:dyDescent="0.35">
      <c r="A236" s="16"/>
    </row>
    <row r="237" spans="1:1" x14ac:dyDescent="0.35">
      <c r="A237" s="16"/>
    </row>
    <row r="238" spans="1:1" x14ac:dyDescent="0.35">
      <c r="A238" s="16"/>
    </row>
    <row r="239" spans="1:1" x14ac:dyDescent="0.35">
      <c r="A239" s="16"/>
    </row>
    <row r="240" spans="1:1" x14ac:dyDescent="0.35">
      <c r="A240" s="16"/>
    </row>
    <row r="241" spans="1:1" x14ac:dyDescent="0.35">
      <c r="A241" s="16"/>
    </row>
    <row r="242" spans="1:1" x14ac:dyDescent="0.35">
      <c r="A242" s="16"/>
    </row>
    <row r="243" spans="1:1" x14ac:dyDescent="0.35">
      <c r="A243" s="16"/>
    </row>
    <row r="244" spans="1:1" x14ac:dyDescent="0.35">
      <c r="A244" s="16"/>
    </row>
    <row r="245" spans="1:1" x14ac:dyDescent="0.35">
      <c r="A245" s="16"/>
    </row>
    <row r="246" spans="1:1" x14ac:dyDescent="0.35">
      <c r="A246" s="16"/>
    </row>
    <row r="247" spans="1:1" x14ac:dyDescent="0.35">
      <c r="A247" s="16"/>
    </row>
    <row r="248" spans="1:1" x14ac:dyDescent="0.35">
      <c r="A248" s="16"/>
    </row>
    <row r="249" spans="1:1" x14ac:dyDescent="0.35">
      <c r="A249" s="16"/>
    </row>
    <row r="250" spans="1:1" x14ac:dyDescent="0.35">
      <c r="A250" s="16"/>
    </row>
    <row r="251" spans="1:1" x14ac:dyDescent="0.35">
      <c r="A251" s="16"/>
    </row>
    <row r="252" spans="1:1" x14ac:dyDescent="0.35">
      <c r="A252" s="16"/>
    </row>
    <row r="253" spans="1:1" x14ac:dyDescent="0.35">
      <c r="A253" s="16"/>
    </row>
    <row r="254" spans="1:1" x14ac:dyDescent="0.35">
      <c r="A254" s="16"/>
    </row>
    <row r="255" spans="1:1" x14ac:dyDescent="0.35">
      <c r="A255" s="16"/>
    </row>
    <row r="256" spans="1:1" x14ac:dyDescent="0.35">
      <c r="A256" s="16"/>
    </row>
    <row r="257" spans="1:1" x14ac:dyDescent="0.35">
      <c r="A257" s="16"/>
    </row>
    <row r="258" spans="1:1" x14ac:dyDescent="0.35">
      <c r="A258" s="16"/>
    </row>
    <row r="259" spans="1:1" x14ac:dyDescent="0.35">
      <c r="A259" s="16"/>
    </row>
    <row r="260" spans="1:1" x14ac:dyDescent="0.35">
      <c r="A260" s="16"/>
    </row>
    <row r="261" spans="1:1" x14ac:dyDescent="0.35">
      <c r="A261" s="16"/>
    </row>
    <row r="262" spans="1:1" x14ac:dyDescent="0.35">
      <c r="A262" s="16"/>
    </row>
    <row r="263" spans="1:1" x14ac:dyDescent="0.35">
      <c r="A263" s="16"/>
    </row>
    <row r="264" spans="1:1" x14ac:dyDescent="0.35">
      <c r="A264" s="16"/>
    </row>
    <row r="265" spans="1:1" x14ac:dyDescent="0.35">
      <c r="A265" s="16"/>
    </row>
    <row r="266" spans="1:1" x14ac:dyDescent="0.35">
      <c r="A266" s="16"/>
    </row>
    <row r="267" spans="1:1" x14ac:dyDescent="0.35">
      <c r="A267" s="16"/>
    </row>
    <row r="268" spans="1:1" x14ac:dyDescent="0.35">
      <c r="A268" s="16"/>
    </row>
    <row r="269" spans="1:1" x14ac:dyDescent="0.35">
      <c r="A269" s="16"/>
    </row>
    <row r="270" spans="1:1" x14ac:dyDescent="0.35">
      <c r="A270" s="16"/>
    </row>
    <row r="271" spans="1:1" x14ac:dyDescent="0.35">
      <c r="A271" s="16"/>
    </row>
    <row r="272" spans="1:1" x14ac:dyDescent="0.35">
      <c r="A272" s="16"/>
    </row>
    <row r="273" spans="1:1" x14ac:dyDescent="0.35">
      <c r="A273" s="16"/>
    </row>
    <row r="274" spans="1:1" x14ac:dyDescent="0.35">
      <c r="A274" s="16"/>
    </row>
    <row r="275" spans="1:1" x14ac:dyDescent="0.35">
      <c r="A275" s="16"/>
    </row>
    <row r="276" spans="1:1" x14ac:dyDescent="0.35">
      <c r="A276" s="16"/>
    </row>
    <row r="277" spans="1:1" x14ac:dyDescent="0.35">
      <c r="A277" s="16"/>
    </row>
    <row r="278" spans="1:1" x14ac:dyDescent="0.35">
      <c r="A278" s="16"/>
    </row>
    <row r="279" spans="1:1" x14ac:dyDescent="0.35">
      <c r="A279" s="16"/>
    </row>
    <row r="280" spans="1:1" x14ac:dyDescent="0.35">
      <c r="A280" s="16"/>
    </row>
    <row r="281" spans="1:1" x14ac:dyDescent="0.35">
      <c r="A281" s="16"/>
    </row>
    <row r="282" spans="1:1" x14ac:dyDescent="0.35">
      <c r="A282" s="16"/>
    </row>
    <row r="283" spans="1:1" x14ac:dyDescent="0.35">
      <c r="A283" s="16"/>
    </row>
    <row r="284" spans="1:1" x14ac:dyDescent="0.35">
      <c r="A284" s="16"/>
    </row>
    <row r="285" spans="1:1" x14ac:dyDescent="0.35">
      <c r="A285" s="16"/>
    </row>
    <row r="286" spans="1:1" x14ac:dyDescent="0.35">
      <c r="A286" s="16"/>
    </row>
    <row r="287" spans="1:1" x14ac:dyDescent="0.35">
      <c r="A287" s="16"/>
    </row>
    <row r="288" spans="1:1" x14ac:dyDescent="0.35">
      <c r="A288" s="16"/>
    </row>
    <row r="289" spans="1:17" x14ac:dyDescent="0.35">
      <c r="A289" s="13"/>
      <c r="B289" s="14"/>
      <c r="C289" s="14"/>
      <c r="D289" s="14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44"/>
    </row>
    <row r="290" spans="1:17" x14ac:dyDescent="0.35">
      <c r="A290" s="16"/>
    </row>
    <row r="291" spans="1:17" x14ac:dyDescent="0.35">
      <c r="A291" s="16"/>
    </row>
    <row r="292" spans="1:17" x14ac:dyDescent="0.35">
      <c r="A292" s="16"/>
    </row>
    <row r="293" spans="1:17" x14ac:dyDescent="0.35">
      <c r="A293" s="16"/>
    </row>
    <row r="294" spans="1:17" x14ac:dyDescent="0.35">
      <c r="A294" s="16"/>
    </row>
    <row r="295" spans="1:17" x14ac:dyDescent="0.35">
      <c r="A295" s="16"/>
    </row>
    <row r="296" spans="1:17" x14ac:dyDescent="0.35">
      <c r="A296" s="16"/>
    </row>
    <row r="297" spans="1:17" x14ac:dyDescent="0.35">
      <c r="A297" s="16"/>
    </row>
    <row r="298" spans="1:17" x14ac:dyDescent="0.35">
      <c r="A298" s="16"/>
    </row>
    <row r="299" spans="1:17" x14ac:dyDescent="0.35">
      <c r="A299" s="16"/>
    </row>
    <row r="300" spans="1:17" x14ac:dyDescent="0.35">
      <c r="A300" s="16"/>
    </row>
    <row r="301" spans="1:17" x14ac:dyDescent="0.35">
      <c r="A301" s="16"/>
    </row>
    <row r="302" spans="1:17" x14ac:dyDescent="0.35">
      <c r="A302" s="16"/>
    </row>
    <row r="303" spans="1:17" x14ac:dyDescent="0.35">
      <c r="A303" s="16"/>
    </row>
    <row r="304" spans="1:17" x14ac:dyDescent="0.35">
      <c r="A304" s="16"/>
    </row>
    <row r="305" spans="1:1" x14ac:dyDescent="0.35">
      <c r="A305" s="16"/>
    </row>
    <row r="306" spans="1:1" x14ac:dyDescent="0.35">
      <c r="A306" s="16"/>
    </row>
    <row r="307" spans="1:1" x14ac:dyDescent="0.35">
      <c r="A307" s="16"/>
    </row>
    <row r="308" spans="1:1" x14ac:dyDescent="0.35">
      <c r="A308" s="16"/>
    </row>
    <row r="309" spans="1:1" x14ac:dyDescent="0.35">
      <c r="A309" s="16"/>
    </row>
    <row r="310" spans="1:1" x14ac:dyDescent="0.35">
      <c r="A310" s="16"/>
    </row>
    <row r="311" spans="1:1" x14ac:dyDescent="0.35">
      <c r="A311" s="16"/>
    </row>
    <row r="312" spans="1:1" x14ac:dyDescent="0.35">
      <c r="A312" s="16"/>
    </row>
    <row r="313" spans="1:1" x14ac:dyDescent="0.35">
      <c r="A313" s="16"/>
    </row>
    <row r="314" spans="1:1" x14ac:dyDescent="0.35">
      <c r="A314" s="16"/>
    </row>
    <row r="315" spans="1:1" x14ac:dyDescent="0.35">
      <c r="A315" s="16"/>
    </row>
    <row r="316" spans="1:1" x14ac:dyDescent="0.35">
      <c r="A316" s="16"/>
    </row>
    <row r="317" spans="1:1" x14ac:dyDescent="0.35">
      <c r="A317" s="16"/>
    </row>
    <row r="318" spans="1:1" x14ac:dyDescent="0.35">
      <c r="A318" s="16"/>
    </row>
    <row r="319" spans="1:1" x14ac:dyDescent="0.35">
      <c r="A319" s="16"/>
    </row>
    <row r="320" spans="1:1" x14ac:dyDescent="0.35">
      <c r="A320" s="16"/>
    </row>
    <row r="321" spans="1:1" x14ac:dyDescent="0.35">
      <c r="A321" s="16"/>
    </row>
    <row r="322" spans="1:1" x14ac:dyDescent="0.35">
      <c r="A322" s="16"/>
    </row>
    <row r="323" spans="1:1" x14ac:dyDescent="0.35">
      <c r="A323" s="16"/>
    </row>
    <row r="324" spans="1:1" x14ac:dyDescent="0.35">
      <c r="A324" s="16"/>
    </row>
    <row r="325" spans="1:1" x14ac:dyDescent="0.35">
      <c r="A325" s="16"/>
    </row>
    <row r="326" spans="1:1" x14ac:dyDescent="0.35">
      <c r="A326" s="16"/>
    </row>
    <row r="327" spans="1:1" x14ac:dyDescent="0.35">
      <c r="A327" s="16"/>
    </row>
    <row r="328" spans="1:1" x14ac:dyDescent="0.35">
      <c r="A328" s="16"/>
    </row>
    <row r="329" spans="1:1" x14ac:dyDescent="0.35">
      <c r="A329" s="16"/>
    </row>
    <row r="330" spans="1:1" x14ac:dyDescent="0.35">
      <c r="A330" s="16"/>
    </row>
    <row r="331" spans="1:1" x14ac:dyDescent="0.35">
      <c r="A331" s="16"/>
    </row>
    <row r="332" spans="1:1" x14ac:dyDescent="0.35">
      <c r="A332" s="16"/>
    </row>
    <row r="333" spans="1:1" x14ac:dyDescent="0.35">
      <c r="A333" s="16"/>
    </row>
    <row r="334" spans="1:1" x14ac:dyDescent="0.35">
      <c r="A334" s="16"/>
    </row>
    <row r="335" spans="1:1" x14ac:dyDescent="0.35">
      <c r="A335" s="16"/>
    </row>
    <row r="336" spans="1:1" x14ac:dyDescent="0.35">
      <c r="A336" s="16"/>
    </row>
    <row r="337" spans="1:1" x14ac:dyDescent="0.35">
      <c r="A337" s="16"/>
    </row>
    <row r="338" spans="1:1" x14ac:dyDescent="0.35">
      <c r="A338" s="16"/>
    </row>
    <row r="339" spans="1:1" x14ac:dyDescent="0.35">
      <c r="A339" s="16"/>
    </row>
    <row r="340" spans="1:1" x14ac:dyDescent="0.35">
      <c r="A340" s="16"/>
    </row>
    <row r="341" spans="1:1" x14ac:dyDescent="0.35">
      <c r="A341" s="16"/>
    </row>
    <row r="342" spans="1:1" x14ac:dyDescent="0.35">
      <c r="A342" s="16"/>
    </row>
    <row r="343" spans="1:1" x14ac:dyDescent="0.35">
      <c r="A343" s="16"/>
    </row>
    <row r="344" spans="1:1" x14ac:dyDescent="0.35">
      <c r="A344" s="16"/>
    </row>
    <row r="345" spans="1:1" x14ac:dyDescent="0.35">
      <c r="A345" s="16"/>
    </row>
    <row r="346" spans="1:1" x14ac:dyDescent="0.35">
      <c r="A346" s="16"/>
    </row>
    <row r="347" spans="1:1" x14ac:dyDescent="0.35">
      <c r="A347" s="16"/>
    </row>
    <row r="348" spans="1:1" x14ac:dyDescent="0.35">
      <c r="A348" s="16"/>
    </row>
    <row r="349" spans="1:1" x14ac:dyDescent="0.35">
      <c r="A349" s="16"/>
    </row>
    <row r="350" spans="1:1" x14ac:dyDescent="0.35">
      <c r="A350" s="16"/>
    </row>
    <row r="351" spans="1:1" x14ac:dyDescent="0.35">
      <c r="A351" s="16"/>
    </row>
    <row r="352" spans="1:1" x14ac:dyDescent="0.35">
      <c r="A352" s="16"/>
    </row>
    <row r="353" spans="1:17" x14ac:dyDescent="0.35">
      <c r="A353" s="16"/>
    </row>
    <row r="354" spans="1:17" x14ac:dyDescent="0.35">
      <c r="A354" s="16"/>
    </row>
    <row r="355" spans="1:17" x14ac:dyDescent="0.35">
      <c r="A355" s="16"/>
    </row>
    <row r="356" spans="1:17" x14ac:dyDescent="0.35">
      <c r="A356" s="16"/>
    </row>
    <row r="357" spans="1:17" x14ac:dyDescent="0.35">
      <c r="A357" s="16"/>
    </row>
    <row r="358" spans="1:17" x14ac:dyDescent="0.35">
      <c r="A358" s="16"/>
    </row>
    <row r="359" spans="1:17" x14ac:dyDescent="0.35">
      <c r="A359" s="13"/>
      <c r="B359" s="14"/>
      <c r="C359" s="14"/>
      <c r="D359" s="14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44"/>
    </row>
    <row r="360" spans="1:17" x14ac:dyDescent="0.35">
      <c r="A360" s="16"/>
    </row>
    <row r="361" spans="1:17" x14ac:dyDescent="0.35">
      <c r="A361" s="16"/>
    </row>
    <row r="362" spans="1:17" x14ac:dyDescent="0.35">
      <c r="A362" s="16"/>
    </row>
    <row r="363" spans="1:17" x14ac:dyDescent="0.35">
      <c r="A363" s="16"/>
    </row>
    <row r="364" spans="1:17" x14ac:dyDescent="0.35">
      <c r="A364" s="16"/>
    </row>
    <row r="365" spans="1:17" x14ac:dyDescent="0.35">
      <c r="A365" s="16"/>
    </row>
    <row r="366" spans="1:17" x14ac:dyDescent="0.35">
      <c r="A366" s="16"/>
    </row>
    <row r="367" spans="1:17" x14ac:dyDescent="0.35">
      <c r="A367" s="16"/>
    </row>
    <row r="368" spans="1:17" x14ac:dyDescent="0.35">
      <c r="A368" s="16"/>
    </row>
    <row r="369" spans="1:1" x14ac:dyDescent="0.35">
      <c r="A369" s="16"/>
    </row>
    <row r="370" spans="1:1" x14ac:dyDescent="0.35">
      <c r="A370" s="16"/>
    </row>
    <row r="371" spans="1:1" x14ac:dyDescent="0.35">
      <c r="A371" s="16"/>
    </row>
    <row r="372" spans="1:1" x14ac:dyDescent="0.35">
      <c r="A372" s="16"/>
    </row>
    <row r="373" spans="1:1" x14ac:dyDescent="0.35">
      <c r="A373" s="16"/>
    </row>
    <row r="374" spans="1:1" x14ac:dyDescent="0.35">
      <c r="A374" s="16"/>
    </row>
    <row r="375" spans="1:1" x14ac:dyDescent="0.35">
      <c r="A375" s="16"/>
    </row>
    <row r="376" spans="1:1" x14ac:dyDescent="0.35">
      <c r="A376" s="16"/>
    </row>
    <row r="377" spans="1:1" x14ac:dyDescent="0.35">
      <c r="A377" s="16"/>
    </row>
    <row r="378" spans="1:1" x14ac:dyDescent="0.35">
      <c r="A378" s="16"/>
    </row>
    <row r="379" spans="1:1" x14ac:dyDescent="0.35">
      <c r="A379" s="16"/>
    </row>
    <row r="380" spans="1:1" x14ac:dyDescent="0.35">
      <c r="A380" s="16"/>
    </row>
    <row r="381" spans="1:1" x14ac:dyDescent="0.35">
      <c r="A381" s="16"/>
    </row>
    <row r="382" spans="1:1" x14ac:dyDescent="0.35">
      <c r="A382" s="16"/>
    </row>
    <row r="383" spans="1:1" x14ac:dyDescent="0.35">
      <c r="A383" s="16"/>
    </row>
    <row r="384" spans="1:1" x14ac:dyDescent="0.35">
      <c r="A384" s="16"/>
    </row>
    <row r="385" spans="1:1" x14ac:dyDescent="0.35">
      <c r="A385" s="16"/>
    </row>
    <row r="386" spans="1:1" x14ac:dyDescent="0.35">
      <c r="A386" s="16"/>
    </row>
    <row r="387" spans="1:1" x14ac:dyDescent="0.35">
      <c r="A387" s="16"/>
    </row>
    <row r="388" spans="1:1" x14ac:dyDescent="0.35">
      <c r="A388" s="16"/>
    </row>
    <row r="389" spans="1:1" x14ac:dyDescent="0.35">
      <c r="A389" s="16"/>
    </row>
    <row r="390" spans="1:1" x14ac:dyDescent="0.35">
      <c r="A390" s="16"/>
    </row>
    <row r="391" spans="1:1" x14ac:dyDescent="0.35">
      <c r="A391" s="16"/>
    </row>
    <row r="392" spans="1:1" x14ac:dyDescent="0.35">
      <c r="A392" s="16"/>
    </row>
    <row r="393" spans="1:1" x14ac:dyDescent="0.35">
      <c r="A393" s="16"/>
    </row>
    <row r="394" spans="1:1" x14ac:dyDescent="0.35">
      <c r="A394" s="16"/>
    </row>
    <row r="395" spans="1:1" x14ac:dyDescent="0.35">
      <c r="A395" s="16"/>
    </row>
    <row r="396" spans="1:1" x14ac:dyDescent="0.35">
      <c r="A396" s="16"/>
    </row>
    <row r="397" spans="1:1" x14ac:dyDescent="0.35">
      <c r="A397" s="16"/>
    </row>
    <row r="398" spans="1:1" x14ac:dyDescent="0.35">
      <c r="A398" s="16"/>
    </row>
    <row r="399" spans="1:1" x14ac:dyDescent="0.35">
      <c r="A399" s="16"/>
    </row>
    <row r="400" spans="1:1" x14ac:dyDescent="0.35">
      <c r="A400" s="16"/>
    </row>
    <row r="401" spans="1:1" x14ac:dyDescent="0.35">
      <c r="A401" s="16"/>
    </row>
    <row r="402" spans="1:1" x14ac:dyDescent="0.35">
      <c r="A402" s="16"/>
    </row>
    <row r="403" spans="1:1" x14ac:dyDescent="0.35">
      <c r="A403" s="16"/>
    </row>
    <row r="404" spans="1:1" x14ac:dyDescent="0.35">
      <c r="A404" s="16"/>
    </row>
    <row r="405" spans="1:1" x14ac:dyDescent="0.35">
      <c r="A405" s="16"/>
    </row>
    <row r="406" spans="1:1" x14ac:dyDescent="0.35">
      <c r="A406" s="16"/>
    </row>
    <row r="407" spans="1:1" x14ac:dyDescent="0.35">
      <c r="A407" s="16"/>
    </row>
    <row r="408" spans="1:1" x14ac:dyDescent="0.35">
      <c r="A408" s="16"/>
    </row>
    <row r="409" spans="1:1" x14ac:dyDescent="0.35">
      <c r="A409" s="16"/>
    </row>
    <row r="410" spans="1:1" x14ac:dyDescent="0.35">
      <c r="A410" s="16"/>
    </row>
    <row r="411" spans="1:1" x14ac:dyDescent="0.35">
      <c r="A411" s="16"/>
    </row>
    <row r="412" spans="1:1" x14ac:dyDescent="0.35">
      <c r="A412" s="16"/>
    </row>
    <row r="413" spans="1:1" x14ac:dyDescent="0.35">
      <c r="A413" s="16"/>
    </row>
    <row r="414" spans="1:1" x14ac:dyDescent="0.35">
      <c r="A414" s="16"/>
    </row>
    <row r="415" spans="1:1" x14ac:dyDescent="0.35">
      <c r="A415" s="16"/>
    </row>
    <row r="416" spans="1:1" x14ac:dyDescent="0.35">
      <c r="A416" s="16"/>
    </row>
    <row r="417" spans="1:17" x14ac:dyDescent="0.35">
      <c r="A417" s="16"/>
    </row>
    <row r="418" spans="1:17" x14ac:dyDescent="0.35">
      <c r="A418" s="16"/>
    </row>
    <row r="419" spans="1:17" x14ac:dyDescent="0.35">
      <c r="A419" s="16"/>
    </row>
    <row r="420" spans="1:17" x14ac:dyDescent="0.35">
      <c r="A420" s="16"/>
    </row>
    <row r="421" spans="1:17" x14ac:dyDescent="0.35">
      <c r="A421" s="16"/>
    </row>
    <row r="422" spans="1:17" x14ac:dyDescent="0.35">
      <c r="A422" s="16"/>
    </row>
    <row r="423" spans="1:17" x14ac:dyDescent="0.35">
      <c r="A423" s="16"/>
    </row>
    <row r="424" spans="1:17" x14ac:dyDescent="0.35">
      <c r="A424" s="16"/>
    </row>
    <row r="425" spans="1:17" x14ac:dyDescent="0.35">
      <c r="A425" s="16"/>
    </row>
    <row r="426" spans="1:17" x14ac:dyDescent="0.35">
      <c r="A426" s="16"/>
    </row>
    <row r="427" spans="1:17" x14ac:dyDescent="0.35">
      <c r="A427" s="16"/>
    </row>
    <row r="428" spans="1:17" x14ac:dyDescent="0.35">
      <c r="A428" s="16"/>
    </row>
    <row r="429" spans="1:17" x14ac:dyDescent="0.35">
      <c r="A429" s="13"/>
      <c r="B429" s="14"/>
      <c r="C429" s="14"/>
      <c r="D429" s="14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44"/>
    </row>
    <row r="430" spans="1:17" x14ac:dyDescent="0.35">
      <c r="A430" s="16"/>
    </row>
    <row r="431" spans="1:17" x14ac:dyDescent="0.35">
      <c r="A431" s="16"/>
    </row>
    <row r="432" spans="1:17" x14ac:dyDescent="0.35">
      <c r="A432" s="16"/>
    </row>
    <row r="433" spans="1:1" x14ac:dyDescent="0.35">
      <c r="A433" s="16"/>
    </row>
    <row r="434" spans="1:1" x14ac:dyDescent="0.35">
      <c r="A434" s="16"/>
    </row>
    <row r="435" spans="1:1" x14ac:dyDescent="0.35">
      <c r="A435" s="16"/>
    </row>
    <row r="436" spans="1:1" x14ac:dyDescent="0.35">
      <c r="A436" s="16"/>
    </row>
    <row r="437" spans="1:1" x14ac:dyDescent="0.35">
      <c r="A437" s="16"/>
    </row>
    <row r="438" spans="1:1" x14ac:dyDescent="0.35">
      <c r="A438" s="16"/>
    </row>
    <row r="439" spans="1:1" x14ac:dyDescent="0.35">
      <c r="A439" s="16"/>
    </row>
    <row r="440" spans="1:1" x14ac:dyDescent="0.35">
      <c r="A440" s="16"/>
    </row>
    <row r="441" spans="1:1" x14ac:dyDescent="0.35">
      <c r="A441" s="16"/>
    </row>
    <row r="442" spans="1:1" x14ac:dyDescent="0.35">
      <c r="A442" s="16"/>
    </row>
    <row r="443" spans="1:1" x14ac:dyDescent="0.35">
      <c r="A443" s="16"/>
    </row>
    <row r="444" spans="1:1" x14ac:dyDescent="0.35">
      <c r="A444" s="16"/>
    </row>
    <row r="445" spans="1:1" x14ac:dyDescent="0.35">
      <c r="A445" s="16"/>
    </row>
    <row r="446" spans="1:1" x14ac:dyDescent="0.35">
      <c r="A446" s="16"/>
    </row>
    <row r="447" spans="1:1" x14ac:dyDescent="0.35">
      <c r="A447" s="16"/>
    </row>
    <row r="448" spans="1:1" x14ac:dyDescent="0.35">
      <c r="A448" s="16"/>
    </row>
    <row r="449" spans="1:1" x14ac:dyDescent="0.35">
      <c r="A449" s="16"/>
    </row>
    <row r="450" spans="1:1" x14ac:dyDescent="0.35">
      <c r="A450" s="16"/>
    </row>
    <row r="451" spans="1:1" x14ac:dyDescent="0.35">
      <c r="A451" s="16"/>
    </row>
    <row r="452" spans="1:1" x14ac:dyDescent="0.35">
      <c r="A452" s="16"/>
    </row>
    <row r="453" spans="1:1" x14ac:dyDescent="0.35">
      <c r="A453" s="16"/>
    </row>
    <row r="454" spans="1:1" x14ac:dyDescent="0.35">
      <c r="A454" s="16"/>
    </row>
    <row r="455" spans="1:1" x14ac:dyDescent="0.35">
      <c r="A455" s="16"/>
    </row>
    <row r="456" spans="1:1" x14ac:dyDescent="0.35">
      <c r="A456" s="16"/>
    </row>
    <row r="457" spans="1:1" x14ac:dyDescent="0.35">
      <c r="A457" s="16"/>
    </row>
    <row r="458" spans="1:1" x14ac:dyDescent="0.35">
      <c r="A458" s="16"/>
    </row>
    <row r="459" spans="1:1" x14ac:dyDescent="0.35">
      <c r="A459" s="16"/>
    </row>
    <row r="460" spans="1:1" x14ac:dyDescent="0.35">
      <c r="A460" s="16"/>
    </row>
    <row r="461" spans="1:1" x14ac:dyDescent="0.35">
      <c r="A461" s="16"/>
    </row>
    <row r="462" spans="1:1" x14ac:dyDescent="0.35">
      <c r="A462" s="16"/>
    </row>
    <row r="463" spans="1:1" x14ac:dyDescent="0.35">
      <c r="A463" s="16"/>
    </row>
    <row r="464" spans="1:1" x14ac:dyDescent="0.35">
      <c r="A464" s="16"/>
    </row>
    <row r="465" spans="1:1" x14ac:dyDescent="0.35">
      <c r="A465" s="16"/>
    </row>
    <row r="466" spans="1:1" x14ac:dyDescent="0.35">
      <c r="A466" s="16"/>
    </row>
    <row r="467" spans="1:1" x14ac:dyDescent="0.35">
      <c r="A467" s="16"/>
    </row>
    <row r="468" spans="1:1" x14ac:dyDescent="0.35">
      <c r="A468" s="16"/>
    </row>
    <row r="469" spans="1:1" x14ac:dyDescent="0.35">
      <c r="A469" s="16"/>
    </row>
    <row r="470" spans="1:1" x14ac:dyDescent="0.35">
      <c r="A470" s="16"/>
    </row>
    <row r="471" spans="1:1" x14ac:dyDescent="0.35">
      <c r="A471" s="16"/>
    </row>
    <row r="472" spans="1:1" x14ac:dyDescent="0.35">
      <c r="A472" s="16"/>
    </row>
    <row r="473" spans="1:1" x14ac:dyDescent="0.35">
      <c r="A473" s="16"/>
    </row>
    <row r="474" spans="1:1" x14ac:dyDescent="0.35">
      <c r="A474" s="16"/>
    </row>
    <row r="475" spans="1:1" x14ac:dyDescent="0.35">
      <c r="A475" s="16"/>
    </row>
    <row r="476" spans="1:1" x14ac:dyDescent="0.35">
      <c r="A476" s="16"/>
    </row>
    <row r="477" spans="1:1" x14ac:dyDescent="0.35">
      <c r="A477" s="16"/>
    </row>
    <row r="478" spans="1:1" x14ac:dyDescent="0.35">
      <c r="A478" s="16"/>
    </row>
    <row r="479" spans="1:1" x14ac:dyDescent="0.35">
      <c r="A479" s="16"/>
    </row>
    <row r="480" spans="1:1" x14ac:dyDescent="0.35">
      <c r="A480" s="16"/>
    </row>
    <row r="481" spans="1:18" x14ac:dyDescent="0.35">
      <c r="A481" s="16"/>
    </row>
    <row r="482" spans="1:18" x14ac:dyDescent="0.35">
      <c r="A482" s="16"/>
    </row>
    <row r="483" spans="1:18" x14ac:dyDescent="0.35">
      <c r="A483" s="16"/>
    </row>
    <row r="484" spans="1:18" x14ac:dyDescent="0.35">
      <c r="A484" s="16"/>
    </row>
    <row r="485" spans="1:18" x14ac:dyDescent="0.35">
      <c r="A485" s="16"/>
    </row>
    <row r="486" spans="1:18" x14ac:dyDescent="0.35">
      <c r="A486" s="16"/>
    </row>
    <row r="487" spans="1:18" x14ac:dyDescent="0.35">
      <c r="A487" s="16"/>
      <c r="R487" s="46" t="s">
        <v>1</v>
      </c>
    </row>
    <row r="488" spans="1:18" x14ac:dyDescent="0.35">
      <c r="A488" s="16"/>
      <c r="R488" s="46" t="s">
        <v>1</v>
      </c>
    </row>
    <row r="489" spans="1:18" x14ac:dyDescent="0.35">
      <c r="A489" s="16"/>
      <c r="R489" s="46" t="s">
        <v>1</v>
      </c>
    </row>
    <row r="490" spans="1:18" x14ac:dyDescent="0.35">
      <c r="A490" s="16"/>
      <c r="R490" s="46" t="s">
        <v>1</v>
      </c>
    </row>
    <row r="491" spans="1:18" x14ac:dyDescent="0.35">
      <c r="A491" s="16"/>
      <c r="R491" s="46" t="s">
        <v>1</v>
      </c>
    </row>
    <row r="492" spans="1:18" x14ac:dyDescent="0.35">
      <c r="A492" s="16"/>
      <c r="R492" s="46" t="s">
        <v>1</v>
      </c>
    </row>
    <row r="493" spans="1:18" x14ac:dyDescent="0.35">
      <c r="A493" s="16"/>
      <c r="R493" s="46" t="s">
        <v>1</v>
      </c>
    </row>
    <row r="494" spans="1:18" x14ac:dyDescent="0.35">
      <c r="A494" s="16"/>
      <c r="R494" s="46" t="s">
        <v>1</v>
      </c>
    </row>
    <row r="495" spans="1:18" x14ac:dyDescent="0.35">
      <c r="A495" s="16"/>
      <c r="R495" s="46" t="s">
        <v>1</v>
      </c>
    </row>
    <row r="496" spans="1:18" x14ac:dyDescent="0.35">
      <c r="A496" s="16"/>
      <c r="R496" s="46" t="s">
        <v>1</v>
      </c>
    </row>
    <row r="497" spans="1:18" x14ac:dyDescent="0.35">
      <c r="A497" s="16"/>
      <c r="R497" s="46" t="s">
        <v>1</v>
      </c>
    </row>
    <row r="498" spans="1:18" x14ac:dyDescent="0.35">
      <c r="A498" s="16"/>
      <c r="R498" s="46" t="s">
        <v>1</v>
      </c>
    </row>
    <row r="499" spans="1:18" x14ac:dyDescent="0.35">
      <c r="A499" s="16"/>
      <c r="R499" s="46" t="s">
        <v>1</v>
      </c>
    </row>
    <row r="500" spans="1:18" x14ac:dyDescent="0.35">
      <c r="A500" s="16"/>
      <c r="R500" s="46" t="s">
        <v>1</v>
      </c>
    </row>
    <row r="501" spans="1:18" x14ac:dyDescent="0.35">
      <c r="A501" s="16"/>
      <c r="R501" s="46" t="s">
        <v>1</v>
      </c>
    </row>
    <row r="502" spans="1:18" x14ac:dyDescent="0.35">
      <c r="A502" s="16"/>
      <c r="R502" s="46" t="s">
        <v>1</v>
      </c>
    </row>
    <row r="503" spans="1:18" x14ac:dyDescent="0.35">
      <c r="A503" s="16"/>
      <c r="R503" s="46" t="s">
        <v>1</v>
      </c>
    </row>
    <row r="504" spans="1:18" x14ac:dyDescent="0.35">
      <c r="A504" s="16"/>
      <c r="R504" s="46" t="s">
        <v>1</v>
      </c>
    </row>
    <row r="505" spans="1:18" x14ac:dyDescent="0.35">
      <c r="A505" s="16"/>
      <c r="R505" s="46" t="s">
        <v>1</v>
      </c>
    </row>
    <row r="506" spans="1:18" x14ac:dyDescent="0.35">
      <c r="A506" s="16"/>
      <c r="R506" s="46" t="s">
        <v>1</v>
      </c>
    </row>
    <row r="507" spans="1:18" x14ac:dyDescent="0.35">
      <c r="A507" s="16"/>
      <c r="R507" s="46" t="s">
        <v>1</v>
      </c>
    </row>
    <row r="508" spans="1:18" x14ac:dyDescent="0.35">
      <c r="A508" s="16"/>
      <c r="R508" s="46" t="s">
        <v>1</v>
      </c>
    </row>
    <row r="509" spans="1:18" x14ac:dyDescent="0.35">
      <c r="A509" s="16"/>
      <c r="R509" s="46" t="s">
        <v>1</v>
      </c>
    </row>
    <row r="510" spans="1:18" x14ac:dyDescent="0.35">
      <c r="A510" s="16"/>
      <c r="R510" s="46" t="s">
        <v>1</v>
      </c>
    </row>
    <row r="511" spans="1:18" x14ac:dyDescent="0.35">
      <c r="A511" s="16"/>
      <c r="R511" s="46" t="s">
        <v>1</v>
      </c>
    </row>
    <row r="512" spans="1:18" x14ac:dyDescent="0.35">
      <c r="A512" s="16"/>
      <c r="R512" s="46" t="s">
        <v>1</v>
      </c>
    </row>
    <row r="513" spans="1:18" x14ac:dyDescent="0.35">
      <c r="A513" s="16"/>
      <c r="R513" s="46" t="s">
        <v>1</v>
      </c>
    </row>
    <row r="514" spans="1:18" x14ac:dyDescent="0.35">
      <c r="A514" s="16"/>
      <c r="R514" s="46" t="s">
        <v>1</v>
      </c>
    </row>
    <row r="515" spans="1:18" x14ac:dyDescent="0.35">
      <c r="A515" s="16"/>
      <c r="R515" s="46" t="s">
        <v>1</v>
      </c>
    </row>
    <row r="516" spans="1:18" x14ac:dyDescent="0.35">
      <c r="A516" s="16"/>
      <c r="R516" s="46" t="s">
        <v>1</v>
      </c>
    </row>
    <row r="517" spans="1:18" x14ac:dyDescent="0.35">
      <c r="A517" s="16"/>
      <c r="R517" s="46" t="s">
        <v>1</v>
      </c>
    </row>
    <row r="518" spans="1:18" x14ac:dyDescent="0.35">
      <c r="A518" s="16"/>
      <c r="R518" s="46" t="s">
        <v>1</v>
      </c>
    </row>
    <row r="519" spans="1:18" x14ac:dyDescent="0.35">
      <c r="A519" s="16"/>
      <c r="R519" s="46" t="s">
        <v>1</v>
      </c>
    </row>
    <row r="520" spans="1:18" x14ac:dyDescent="0.35">
      <c r="A520" s="16"/>
      <c r="R520" s="46" t="s">
        <v>1</v>
      </c>
    </row>
    <row r="521" spans="1:18" x14ac:dyDescent="0.35">
      <c r="A521" s="16"/>
      <c r="R521" s="46" t="s">
        <v>1</v>
      </c>
    </row>
    <row r="522" spans="1:18" x14ac:dyDescent="0.35">
      <c r="A522" s="16"/>
      <c r="R522" s="46" t="s">
        <v>1</v>
      </c>
    </row>
    <row r="523" spans="1:18" x14ac:dyDescent="0.35">
      <c r="A523" s="16"/>
      <c r="R523" s="46" t="s">
        <v>1</v>
      </c>
    </row>
    <row r="524" spans="1:18" x14ac:dyDescent="0.35">
      <c r="A524" s="16"/>
      <c r="R524" s="46" t="s">
        <v>1</v>
      </c>
    </row>
    <row r="525" spans="1:18" x14ac:dyDescent="0.35">
      <c r="A525" s="16"/>
      <c r="R525" s="46" t="s">
        <v>1</v>
      </c>
    </row>
    <row r="526" spans="1:18" x14ac:dyDescent="0.35">
      <c r="A526" s="16"/>
      <c r="R526" s="46" t="s">
        <v>1</v>
      </c>
    </row>
    <row r="527" spans="1:18" x14ac:dyDescent="0.35">
      <c r="A527" s="16"/>
      <c r="R527" s="46" t="s">
        <v>1</v>
      </c>
    </row>
    <row r="528" spans="1:18" x14ac:dyDescent="0.35">
      <c r="A528" s="16"/>
      <c r="R528" s="46" t="s">
        <v>1</v>
      </c>
    </row>
    <row r="529" spans="1:18" x14ac:dyDescent="0.35">
      <c r="A529" s="16"/>
      <c r="R529" s="46" t="s">
        <v>1</v>
      </c>
    </row>
    <row r="530" spans="1:18" x14ac:dyDescent="0.35">
      <c r="A530" s="16"/>
      <c r="R530" s="46" t="s">
        <v>1</v>
      </c>
    </row>
    <row r="531" spans="1:18" x14ac:dyDescent="0.35">
      <c r="A531" s="16"/>
      <c r="R531" s="46" t="s">
        <v>1</v>
      </c>
    </row>
    <row r="532" spans="1:18" x14ac:dyDescent="0.35">
      <c r="A532" s="16"/>
      <c r="R532" s="46" t="s">
        <v>1</v>
      </c>
    </row>
    <row r="533" spans="1:18" x14ac:dyDescent="0.35">
      <c r="A533" s="16"/>
      <c r="R533" s="46" t="s">
        <v>1</v>
      </c>
    </row>
    <row r="534" spans="1:18" x14ac:dyDescent="0.35">
      <c r="A534" s="16"/>
      <c r="R534" s="46" t="s">
        <v>1</v>
      </c>
    </row>
    <row r="535" spans="1:18" x14ac:dyDescent="0.35">
      <c r="A535" s="16"/>
      <c r="R535" s="46" t="s">
        <v>1</v>
      </c>
    </row>
    <row r="536" spans="1:18" x14ac:dyDescent="0.35">
      <c r="A536" s="16"/>
      <c r="R536" s="46" t="s">
        <v>1</v>
      </c>
    </row>
    <row r="537" spans="1:18" x14ac:dyDescent="0.35">
      <c r="A537" s="16"/>
      <c r="R537" s="46" t="s">
        <v>1</v>
      </c>
    </row>
    <row r="538" spans="1:18" x14ac:dyDescent="0.35">
      <c r="A538" s="16"/>
      <c r="R538" s="46" t="s">
        <v>1</v>
      </c>
    </row>
    <row r="539" spans="1:18" x14ac:dyDescent="0.35">
      <c r="A539" s="16"/>
      <c r="R539" s="46" t="s">
        <v>1</v>
      </c>
    </row>
    <row r="540" spans="1:18" x14ac:dyDescent="0.35">
      <c r="A540" s="16"/>
      <c r="R540" s="46" t="s">
        <v>1</v>
      </c>
    </row>
    <row r="541" spans="1:18" x14ac:dyDescent="0.35">
      <c r="A541" s="16"/>
      <c r="R541" s="46" t="s">
        <v>1</v>
      </c>
    </row>
    <row r="542" spans="1:18" x14ac:dyDescent="0.35">
      <c r="A542" s="16"/>
      <c r="R542" s="46" t="s">
        <v>1</v>
      </c>
    </row>
    <row r="543" spans="1:18" x14ac:dyDescent="0.35">
      <c r="A543" s="16"/>
      <c r="R543" s="46" t="s">
        <v>1</v>
      </c>
    </row>
    <row r="544" spans="1:18" x14ac:dyDescent="0.35">
      <c r="A544" s="16"/>
      <c r="R544" s="46" t="s">
        <v>1</v>
      </c>
    </row>
    <row r="545" spans="1:18" x14ac:dyDescent="0.35">
      <c r="A545" s="16"/>
      <c r="R545" s="46" t="s">
        <v>1</v>
      </c>
    </row>
    <row r="546" spans="1:18" x14ac:dyDescent="0.35">
      <c r="A546" s="16"/>
      <c r="R546" s="46" t="s">
        <v>1</v>
      </c>
    </row>
    <row r="547" spans="1:18" x14ac:dyDescent="0.35">
      <c r="A547" s="16"/>
      <c r="R547" s="46" t="s">
        <v>1</v>
      </c>
    </row>
    <row r="548" spans="1:18" x14ac:dyDescent="0.35">
      <c r="A548" s="16"/>
      <c r="R548" s="46" t="s">
        <v>1</v>
      </c>
    </row>
    <row r="549" spans="1:18" x14ac:dyDescent="0.35">
      <c r="A549" s="16"/>
      <c r="R549" s="46" t="s">
        <v>1</v>
      </c>
    </row>
    <row r="550" spans="1:18" x14ac:dyDescent="0.35">
      <c r="A550" s="16"/>
      <c r="R550" s="46" t="s">
        <v>1</v>
      </c>
    </row>
    <row r="551" spans="1:18" x14ac:dyDescent="0.35">
      <c r="A551" s="16"/>
      <c r="R551" s="46" t="s">
        <v>1</v>
      </c>
    </row>
    <row r="552" spans="1:18" x14ac:dyDescent="0.35">
      <c r="A552" s="16"/>
      <c r="R552" s="46" t="s">
        <v>1</v>
      </c>
    </row>
    <row r="553" spans="1:18" x14ac:dyDescent="0.35">
      <c r="A553" s="16"/>
      <c r="R553" s="46" t="s">
        <v>1</v>
      </c>
    </row>
    <row r="554" spans="1:18" x14ac:dyDescent="0.35">
      <c r="A554" s="16"/>
      <c r="R554" s="46" t="s">
        <v>1</v>
      </c>
    </row>
    <row r="555" spans="1:18" x14ac:dyDescent="0.35">
      <c r="A555" s="16"/>
      <c r="R555" s="46" t="s">
        <v>1</v>
      </c>
    </row>
    <row r="556" spans="1:18" x14ac:dyDescent="0.35">
      <c r="A556" s="16"/>
      <c r="R556" s="46" t="s">
        <v>1</v>
      </c>
    </row>
    <row r="557" spans="1:18" x14ac:dyDescent="0.35">
      <c r="A557" s="16"/>
      <c r="R557" s="46" t="s">
        <v>1</v>
      </c>
    </row>
    <row r="558" spans="1:18" x14ac:dyDescent="0.35">
      <c r="A558" s="16"/>
      <c r="R558" s="46" t="s">
        <v>1</v>
      </c>
    </row>
    <row r="559" spans="1:18" x14ac:dyDescent="0.35">
      <c r="A559" s="16"/>
      <c r="R559" s="46" t="s">
        <v>1</v>
      </c>
    </row>
    <row r="560" spans="1:18" x14ac:dyDescent="0.35">
      <c r="A560" s="16"/>
      <c r="R560" s="46" t="s">
        <v>1</v>
      </c>
    </row>
    <row r="561" spans="1:18" x14ac:dyDescent="0.35">
      <c r="A561" s="16"/>
      <c r="R561" s="46" t="s">
        <v>1</v>
      </c>
    </row>
    <row r="562" spans="1:18" x14ac:dyDescent="0.35">
      <c r="A562" s="16"/>
      <c r="R562" s="46" t="s">
        <v>1</v>
      </c>
    </row>
    <row r="563" spans="1:18" x14ac:dyDescent="0.35">
      <c r="A563" s="16"/>
      <c r="R563" s="46" t="s">
        <v>1</v>
      </c>
    </row>
    <row r="564" spans="1:18" x14ac:dyDescent="0.35">
      <c r="A564" s="16"/>
      <c r="R564" s="46" t="s">
        <v>1</v>
      </c>
    </row>
    <row r="565" spans="1:18" x14ac:dyDescent="0.35">
      <c r="A565" s="16"/>
      <c r="R565" s="46" t="s">
        <v>1</v>
      </c>
    </row>
    <row r="566" spans="1:18" x14ac:dyDescent="0.35">
      <c r="A566" s="16"/>
      <c r="R566" s="46" t="s">
        <v>1</v>
      </c>
    </row>
    <row r="567" spans="1:18" x14ac:dyDescent="0.35">
      <c r="A567" s="16"/>
      <c r="R567" s="46" t="s">
        <v>1</v>
      </c>
    </row>
    <row r="568" spans="1:18" x14ac:dyDescent="0.35">
      <c r="A568" s="16"/>
      <c r="R568" s="46" t="s">
        <v>1</v>
      </c>
    </row>
    <row r="569" spans="1:18" x14ac:dyDescent="0.35">
      <c r="A569" s="16"/>
      <c r="R569" s="46" t="s">
        <v>1</v>
      </c>
    </row>
    <row r="570" spans="1:18" x14ac:dyDescent="0.35">
      <c r="A570" s="16"/>
      <c r="R570" s="46" t="s">
        <v>1</v>
      </c>
    </row>
    <row r="571" spans="1:18" x14ac:dyDescent="0.35">
      <c r="A571" s="16"/>
      <c r="R571" s="46" t="s">
        <v>1</v>
      </c>
    </row>
    <row r="572" spans="1:18" x14ac:dyDescent="0.35">
      <c r="A572" s="16"/>
      <c r="R572" s="46" t="s">
        <v>1</v>
      </c>
    </row>
    <row r="573" spans="1:18" x14ac:dyDescent="0.35">
      <c r="A573" s="16"/>
      <c r="R573" s="46" t="s">
        <v>1</v>
      </c>
    </row>
    <row r="574" spans="1:18" x14ac:dyDescent="0.35">
      <c r="A574" s="16"/>
      <c r="R574" s="46" t="s">
        <v>1</v>
      </c>
    </row>
    <row r="575" spans="1:18" x14ac:dyDescent="0.35">
      <c r="A575" s="16"/>
      <c r="R575" s="46" t="s">
        <v>1</v>
      </c>
    </row>
    <row r="576" spans="1:18" x14ac:dyDescent="0.35">
      <c r="A576" s="16"/>
      <c r="R576" s="46" t="s">
        <v>1</v>
      </c>
    </row>
    <row r="577" spans="1:18" x14ac:dyDescent="0.35">
      <c r="A577" s="16"/>
      <c r="R577" s="46" t="s">
        <v>1</v>
      </c>
    </row>
    <row r="578" spans="1:18" x14ac:dyDescent="0.35">
      <c r="A578" s="16"/>
      <c r="R578" s="46" t="s">
        <v>1</v>
      </c>
    </row>
    <row r="579" spans="1:18" x14ac:dyDescent="0.35">
      <c r="A579" s="16"/>
      <c r="R579" s="46" t="s">
        <v>1</v>
      </c>
    </row>
    <row r="580" spans="1:18" x14ac:dyDescent="0.35">
      <c r="A580" s="16"/>
      <c r="R580" s="46" t="s">
        <v>1</v>
      </c>
    </row>
    <row r="581" spans="1:18" x14ac:dyDescent="0.35">
      <c r="A581" s="16"/>
      <c r="R581" s="46" t="s">
        <v>1</v>
      </c>
    </row>
    <row r="582" spans="1:18" x14ac:dyDescent="0.35">
      <c r="A582" s="16"/>
      <c r="R582" s="46" t="s">
        <v>1</v>
      </c>
    </row>
    <row r="583" spans="1:18" x14ac:dyDescent="0.35">
      <c r="A583" s="16"/>
      <c r="R583" s="46" t="s">
        <v>1</v>
      </c>
    </row>
    <row r="584" spans="1:18" x14ac:dyDescent="0.35">
      <c r="A584" s="16"/>
      <c r="R584" s="46" t="s">
        <v>1</v>
      </c>
    </row>
    <row r="585" spans="1:18" x14ac:dyDescent="0.35">
      <c r="A585" s="16"/>
      <c r="R585" s="46" t="s">
        <v>1</v>
      </c>
    </row>
    <row r="586" spans="1:18" x14ac:dyDescent="0.35">
      <c r="A586" s="16"/>
      <c r="R586" s="46" t="s">
        <v>1</v>
      </c>
    </row>
    <row r="587" spans="1:18" x14ac:dyDescent="0.35">
      <c r="A587" s="16"/>
      <c r="R587" s="46" t="s">
        <v>1</v>
      </c>
    </row>
    <row r="588" spans="1:18" x14ac:dyDescent="0.35">
      <c r="A588" s="16"/>
      <c r="R588" s="46" t="s">
        <v>1</v>
      </c>
    </row>
    <row r="589" spans="1:18" x14ac:dyDescent="0.35">
      <c r="A589" s="16"/>
      <c r="R589" s="46" t="s">
        <v>1</v>
      </c>
    </row>
    <row r="590" spans="1:18" x14ac:dyDescent="0.35">
      <c r="A590" s="16"/>
      <c r="R590" s="46" t="s">
        <v>1</v>
      </c>
    </row>
    <row r="591" spans="1:18" x14ac:dyDescent="0.35">
      <c r="A591" s="16"/>
      <c r="R591" s="46" t="s">
        <v>1</v>
      </c>
    </row>
    <row r="592" spans="1:18" x14ac:dyDescent="0.35">
      <c r="A592" s="16"/>
      <c r="R592" s="46" t="s">
        <v>1</v>
      </c>
    </row>
    <row r="593" spans="1:18" x14ac:dyDescent="0.35">
      <c r="A593" s="16"/>
      <c r="R593" s="46" t="s">
        <v>1</v>
      </c>
    </row>
    <row r="594" spans="1:18" x14ac:dyDescent="0.35">
      <c r="A594" s="16"/>
      <c r="R594" s="46" t="s">
        <v>1</v>
      </c>
    </row>
    <row r="595" spans="1:18" x14ac:dyDescent="0.35">
      <c r="A595" s="16"/>
      <c r="R595" s="46" t="s">
        <v>1</v>
      </c>
    </row>
    <row r="596" spans="1:18" x14ac:dyDescent="0.35">
      <c r="A596" s="16"/>
      <c r="R596" s="46" t="s">
        <v>1</v>
      </c>
    </row>
    <row r="597" spans="1:18" x14ac:dyDescent="0.35">
      <c r="A597" s="16"/>
      <c r="R597" s="46" t="s">
        <v>1</v>
      </c>
    </row>
    <row r="598" spans="1:18" x14ac:dyDescent="0.35">
      <c r="A598" s="16"/>
      <c r="R598" s="46" t="s">
        <v>1</v>
      </c>
    </row>
    <row r="599" spans="1:18" x14ac:dyDescent="0.35">
      <c r="A599" s="16"/>
      <c r="R599" s="46" t="s">
        <v>1</v>
      </c>
    </row>
    <row r="600" spans="1:18" x14ac:dyDescent="0.35">
      <c r="A600" s="16"/>
      <c r="R600" s="46" t="s">
        <v>1</v>
      </c>
    </row>
    <row r="601" spans="1:18" x14ac:dyDescent="0.35">
      <c r="A601" s="16"/>
      <c r="R601" s="46" t="s">
        <v>1</v>
      </c>
    </row>
    <row r="602" spans="1:18" x14ac:dyDescent="0.35">
      <c r="A602" s="16"/>
      <c r="R602" s="46" t="s">
        <v>1</v>
      </c>
    </row>
    <row r="603" spans="1:18" x14ac:dyDescent="0.35">
      <c r="A603" s="16"/>
      <c r="R603" s="46" t="s">
        <v>1</v>
      </c>
    </row>
    <row r="604" spans="1:18" x14ac:dyDescent="0.35">
      <c r="A604" s="16"/>
      <c r="R604" s="46" t="s">
        <v>1</v>
      </c>
    </row>
    <row r="605" spans="1:18" x14ac:dyDescent="0.35">
      <c r="A605" s="16"/>
      <c r="R605" s="46" t="s">
        <v>1</v>
      </c>
    </row>
    <row r="606" spans="1:18" x14ac:dyDescent="0.35">
      <c r="A606" s="16"/>
      <c r="R606" s="46" t="s">
        <v>1</v>
      </c>
    </row>
    <row r="607" spans="1:18" x14ac:dyDescent="0.35">
      <c r="A607" s="16"/>
      <c r="R607" s="46" t="s">
        <v>1</v>
      </c>
    </row>
    <row r="608" spans="1:18" x14ac:dyDescent="0.35">
      <c r="A608" s="16"/>
      <c r="R608" s="46" t="s">
        <v>1</v>
      </c>
    </row>
    <row r="609" spans="1:18" x14ac:dyDescent="0.35">
      <c r="A609" s="16"/>
      <c r="R609" s="46" t="s">
        <v>1</v>
      </c>
    </row>
    <row r="610" spans="1:18" x14ac:dyDescent="0.35">
      <c r="A610" s="16"/>
      <c r="R610" s="46" t="s">
        <v>1</v>
      </c>
    </row>
    <row r="611" spans="1:18" x14ac:dyDescent="0.35">
      <c r="A611" s="16"/>
      <c r="R611" s="46" t="s">
        <v>1</v>
      </c>
    </row>
    <row r="612" spans="1:18" x14ac:dyDescent="0.35">
      <c r="A612" s="16"/>
      <c r="R612" s="46" t="s">
        <v>1</v>
      </c>
    </row>
    <row r="613" spans="1:18" x14ac:dyDescent="0.35">
      <c r="A613" s="16"/>
      <c r="R613" s="46" t="s">
        <v>1</v>
      </c>
    </row>
    <row r="614" spans="1:18" x14ac:dyDescent="0.35">
      <c r="A614" s="16"/>
      <c r="R614" s="46" t="s">
        <v>1</v>
      </c>
    </row>
    <row r="615" spans="1:18" x14ac:dyDescent="0.35">
      <c r="A615" s="16"/>
      <c r="R615" s="46" t="s">
        <v>1</v>
      </c>
    </row>
    <row r="616" spans="1:18" x14ac:dyDescent="0.35">
      <c r="A616" s="16"/>
      <c r="R616" s="46" t="s">
        <v>1</v>
      </c>
    </row>
    <row r="617" spans="1:18" x14ac:dyDescent="0.35">
      <c r="A617" s="16"/>
      <c r="R617" s="46" t="s">
        <v>1</v>
      </c>
    </row>
    <row r="618" spans="1:18" x14ac:dyDescent="0.35">
      <c r="A618" s="16"/>
      <c r="R618" s="46" t="s">
        <v>1</v>
      </c>
    </row>
    <row r="619" spans="1:18" x14ac:dyDescent="0.35">
      <c r="A619" s="16"/>
      <c r="R619" s="46" t="s">
        <v>1</v>
      </c>
    </row>
    <row r="620" spans="1:18" x14ac:dyDescent="0.35">
      <c r="A620" s="16"/>
      <c r="R620" s="46" t="s">
        <v>1</v>
      </c>
    </row>
    <row r="621" spans="1:18" x14ac:dyDescent="0.35">
      <c r="A621" s="16"/>
      <c r="R621" s="46" t="s">
        <v>1</v>
      </c>
    </row>
    <row r="622" spans="1:18" x14ac:dyDescent="0.35">
      <c r="A622" s="16"/>
      <c r="R622" s="46" t="s">
        <v>1</v>
      </c>
    </row>
    <row r="623" spans="1:18" x14ac:dyDescent="0.35">
      <c r="A623" s="16"/>
      <c r="R623" s="46" t="s">
        <v>1</v>
      </c>
    </row>
    <row r="624" spans="1:18" x14ac:dyDescent="0.35">
      <c r="A624" s="16"/>
      <c r="R624" s="46" t="s">
        <v>1</v>
      </c>
    </row>
    <row r="625" spans="1:18" x14ac:dyDescent="0.35">
      <c r="A625" s="16"/>
      <c r="R625" s="46" t="s">
        <v>1</v>
      </c>
    </row>
    <row r="626" spans="1:18" x14ac:dyDescent="0.35">
      <c r="A626" s="16"/>
      <c r="R626" s="46" t="s">
        <v>1</v>
      </c>
    </row>
    <row r="627" spans="1:18" x14ac:dyDescent="0.35">
      <c r="A627" s="16"/>
      <c r="R627" s="46" t="s">
        <v>1</v>
      </c>
    </row>
    <row r="628" spans="1:18" x14ac:dyDescent="0.35">
      <c r="A628" s="16"/>
      <c r="R628" s="46" t="s">
        <v>1</v>
      </c>
    </row>
    <row r="629" spans="1:18" x14ac:dyDescent="0.35">
      <c r="A629" s="16"/>
      <c r="R629" s="46" t="s">
        <v>1</v>
      </c>
    </row>
    <row r="630" spans="1:18" x14ac:dyDescent="0.35">
      <c r="A630" s="16"/>
      <c r="R630" s="46" t="s">
        <v>1</v>
      </c>
    </row>
    <row r="631" spans="1:18" x14ac:dyDescent="0.35">
      <c r="A631" s="16"/>
      <c r="R631" s="46" t="s">
        <v>1</v>
      </c>
    </row>
    <row r="632" spans="1:18" x14ac:dyDescent="0.35">
      <c r="A632" s="16"/>
      <c r="R632" s="46" t="s">
        <v>1</v>
      </c>
    </row>
    <row r="633" spans="1:18" x14ac:dyDescent="0.35">
      <c r="A633" s="16"/>
      <c r="R633" s="46" t="s">
        <v>1</v>
      </c>
    </row>
    <row r="634" spans="1:18" x14ac:dyDescent="0.35">
      <c r="A634" s="16"/>
      <c r="R634" s="46" t="s">
        <v>1</v>
      </c>
    </row>
    <row r="635" spans="1:18" x14ac:dyDescent="0.35">
      <c r="A635" s="16"/>
      <c r="R635" s="46" t="s">
        <v>1</v>
      </c>
    </row>
    <row r="636" spans="1:18" x14ac:dyDescent="0.35">
      <c r="A636" s="16"/>
      <c r="R636" s="46" t="s">
        <v>1</v>
      </c>
    </row>
    <row r="637" spans="1:18" x14ac:dyDescent="0.35">
      <c r="A637" s="16"/>
      <c r="R637" s="46" t="s">
        <v>1</v>
      </c>
    </row>
    <row r="638" spans="1:18" x14ac:dyDescent="0.35">
      <c r="A638" s="16"/>
      <c r="R638" s="46" t="s">
        <v>1</v>
      </c>
    </row>
    <row r="639" spans="1:18" x14ac:dyDescent="0.35">
      <c r="A639" s="16"/>
      <c r="R639" s="46" t="s">
        <v>1</v>
      </c>
    </row>
    <row r="640" spans="1:18" x14ac:dyDescent="0.35">
      <c r="A640" s="16"/>
      <c r="R640" s="46" t="s">
        <v>1</v>
      </c>
    </row>
    <row r="641" spans="1:18" x14ac:dyDescent="0.35">
      <c r="A641" s="16"/>
      <c r="R641" s="46" t="s">
        <v>1</v>
      </c>
    </row>
    <row r="642" spans="1:18" x14ac:dyDescent="0.35">
      <c r="A642" s="16"/>
      <c r="R642" s="46" t="s">
        <v>1</v>
      </c>
    </row>
    <row r="643" spans="1:18" x14ac:dyDescent="0.35">
      <c r="A643" s="16"/>
      <c r="R643" s="46" t="s">
        <v>1</v>
      </c>
    </row>
    <row r="644" spans="1:18" x14ac:dyDescent="0.35">
      <c r="A644" s="16"/>
      <c r="R644" s="46" t="s">
        <v>1</v>
      </c>
    </row>
    <row r="645" spans="1:18" x14ac:dyDescent="0.35">
      <c r="A645" s="16"/>
      <c r="R645" s="46" t="s">
        <v>1</v>
      </c>
    </row>
    <row r="646" spans="1:18" x14ac:dyDescent="0.35">
      <c r="A646" s="16"/>
      <c r="R646" s="46" t="s">
        <v>1</v>
      </c>
    </row>
    <row r="647" spans="1:18" x14ac:dyDescent="0.35">
      <c r="A647" s="16"/>
      <c r="R647" s="46" t="s">
        <v>1</v>
      </c>
    </row>
    <row r="648" spans="1:18" x14ac:dyDescent="0.35">
      <c r="A648" s="16"/>
      <c r="R648" s="46" t="s">
        <v>1</v>
      </c>
    </row>
    <row r="649" spans="1:18" x14ac:dyDescent="0.35">
      <c r="A649" s="16"/>
      <c r="R649" s="46" t="s">
        <v>1</v>
      </c>
    </row>
    <row r="650" spans="1:18" x14ac:dyDescent="0.35">
      <c r="A650" s="16"/>
      <c r="R650" s="46" t="s">
        <v>1</v>
      </c>
    </row>
    <row r="651" spans="1:18" x14ac:dyDescent="0.35">
      <c r="A651" s="16"/>
      <c r="R651" s="46" t="s">
        <v>1</v>
      </c>
    </row>
    <row r="652" spans="1:18" x14ac:dyDescent="0.35">
      <c r="A652" s="16"/>
      <c r="R652" s="46" t="s">
        <v>1</v>
      </c>
    </row>
    <row r="653" spans="1:18" x14ac:dyDescent="0.35">
      <c r="A653" s="16"/>
      <c r="R653" s="46" t="s">
        <v>1</v>
      </c>
    </row>
    <row r="654" spans="1:18" x14ac:dyDescent="0.35">
      <c r="A654" s="16"/>
      <c r="R654" s="46" t="s">
        <v>1</v>
      </c>
    </row>
    <row r="655" spans="1:18" x14ac:dyDescent="0.35">
      <c r="A655" s="16"/>
      <c r="R655" s="46" t="s">
        <v>1</v>
      </c>
    </row>
    <row r="656" spans="1:18" x14ac:dyDescent="0.35">
      <c r="A656" s="16"/>
      <c r="R656" s="46" t="s">
        <v>1</v>
      </c>
    </row>
    <row r="657" spans="1:18" x14ac:dyDescent="0.35">
      <c r="A657" s="16"/>
      <c r="R657" s="46" t="s">
        <v>1</v>
      </c>
    </row>
    <row r="658" spans="1:18" x14ac:dyDescent="0.35">
      <c r="A658" s="16"/>
      <c r="R658" s="46" t="s">
        <v>1</v>
      </c>
    </row>
    <row r="659" spans="1:18" x14ac:dyDescent="0.35">
      <c r="A659" s="16"/>
      <c r="R659" s="46" t="s">
        <v>1</v>
      </c>
    </row>
    <row r="660" spans="1:18" x14ac:dyDescent="0.35">
      <c r="A660" s="16"/>
      <c r="R660" s="46" t="s">
        <v>1</v>
      </c>
    </row>
    <row r="661" spans="1:18" x14ac:dyDescent="0.35">
      <c r="A661" s="16"/>
      <c r="R661" s="46" t="s">
        <v>1</v>
      </c>
    </row>
    <row r="662" spans="1:18" x14ac:dyDescent="0.35">
      <c r="A662" s="16"/>
      <c r="R662" s="46" t="s">
        <v>1</v>
      </c>
    </row>
    <row r="663" spans="1:18" x14ac:dyDescent="0.35">
      <c r="A663" s="16"/>
      <c r="R663" s="46" t="s">
        <v>1</v>
      </c>
    </row>
    <row r="664" spans="1:18" x14ac:dyDescent="0.35">
      <c r="A664" s="16"/>
      <c r="R664" s="46" t="s">
        <v>1</v>
      </c>
    </row>
    <row r="665" spans="1:18" x14ac:dyDescent="0.35">
      <c r="A665" s="16"/>
      <c r="R665" s="46" t="s">
        <v>1</v>
      </c>
    </row>
    <row r="666" spans="1:18" x14ac:dyDescent="0.35">
      <c r="A666" s="16"/>
      <c r="R666" s="46" t="s">
        <v>1</v>
      </c>
    </row>
    <row r="667" spans="1:18" x14ac:dyDescent="0.35">
      <c r="A667" s="16"/>
      <c r="R667" s="46" t="s">
        <v>1</v>
      </c>
    </row>
    <row r="668" spans="1:18" x14ac:dyDescent="0.35">
      <c r="A668" s="16"/>
      <c r="R668" s="46" t="s">
        <v>1</v>
      </c>
    </row>
    <row r="669" spans="1:18" x14ac:dyDescent="0.35">
      <c r="A669" s="16"/>
      <c r="R669" s="46" t="s">
        <v>1</v>
      </c>
    </row>
    <row r="670" spans="1:18" x14ac:dyDescent="0.35">
      <c r="A670" s="16"/>
      <c r="R670" s="46" t="s">
        <v>1</v>
      </c>
    </row>
    <row r="671" spans="1:18" x14ac:dyDescent="0.35">
      <c r="A671" s="16"/>
      <c r="R671" s="46" t="s">
        <v>1</v>
      </c>
    </row>
    <row r="672" spans="1:18" x14ac:dyDescent="0.35">
      <c r="A672" s="16"/>
      <c r="R672" s="46" t="s">
        <v>1</v>
      </c>
    </row>
    <row r="673" spans="1:18" x14ac:dyDescent="0.35">
      <c r="A673" s="16"/>
      <c r="R673" s="46" t="s">
        <v>1</v>
      </c>
    </row>
    <row r="674" spans="1:18" x14ac:dyDescent="0.35">
      <c r="A674" s="16"/>
      <c r="R674" s="46" t="s">
        <v>1</v>
      </c>
    </row>
    <row r="675" spans="1:18" x14ac:dyDescent="0.35">
      <c r="A675" s="16"/>
      <c r="R675" s="46" t="s">
        <v>1</v>
      </c>
    </row>
    <row r="676" spans="1:18" x14ac:dyDescent="0.35">
      <c r="A676" s="16"/>
      <c r="R676" s="46" t="s">
        <v>1</v>
      </c>
    </row>
    <row r="677" spans="1:18" x14ac:dyDescent="0.35">
      <c r="A677" s="16"/>
      <c r="R677" s="46" t="s">
        <v>1</v>
      </c>
    </row>
    <row r="678" spans="1:18" x14ac:dyDescent="0.35">
      <c r="A678" s="16"/>
      <c r="R678" s="46" t="s">
        <v>1</v>
      </c>
    </row>
    <row r="679" spans="1:18" x14ac:dyDescent="0.35">
      <c r="A679" s="16"/>
      <c r="R679" s="46" t="s">
        <v>1</v>
      </c>
    </row>
    <row r="680" spans="1:18" x14ac:dyDescent="0.35">
      <c r="A680" s="16"/>
      <c r="R680" s="46" t="s">
        <v>1</v>
      </c>
    </row>
    <row r="681" spans="1:18" x14ac:dyDescent="0.35">
      <c r="A681" s="16"/>
      <c r="R681" s="46" t="s">
        <v>1</v>
      </c>
    </row>
    <row r="682" spans="1:18" x14ac:dyDescent="0.35">
      <c r="A682" s="16"/>
      <c r="R682" s="46" t="s">
        <v>1</v>
      </c>
    </row>
    <row r="683" spans="1:18" x14ac:dyDescent="0.35">
      <c r="A683" s="16"/>
      <c r="R683" s="46" t="s">
        <v>1</v>
      </c>
    </row>
    <row r="684" spans="1:18" x14ac:dyDescent="0.35">
      <c r="A684" s="16"/>
      <c r="R684" s="46" t="s">
        <v>1</v>
      </c>
    </row>
    <row r="685" spans="1:18" x14ac:dyDescent="0.35">
      <c r="A685" s="16"/>
      <c r="R685" s="46" t="s">
        <v>1</v>
      </c>
    </row>
    <row r="686" spans="1:18" x14ac:dyDescent="0.35">
      <c r="A686" s="16"/>
      <c r="R686" s="46" t="s">
        <v>1</v>
      </c>
    </row>
    <row r="687" spans="1:18" x14ac:dyDescent="0.35">
      <c r="A687" s="16"/>
      <c r="R687" s="46" t="s">
        <v>1</v>
      </c>
    </row>
    <row r="688" spans="1:18" x14ac:dyDescent="0.35">
      <c r="A688" s="16"/>
      <c r="R688" s="46" t="s">
        <v>1</v>
      </c>
    </row>
    <row r="689" spans="1:18" x14ac:dyDescent="0.35">
      <c r="A689" s="16"/>
      <c r="R689" s="46" t="s">
        <v>1</v>
      </c>
    </row>
    <row r="690" spans="1:18" x14ac:dyDescent="0.35">
      <c r="A690" s="16"/>
      <c r="R690" s="46" t="s">
        <v>1</v>
      </c>
    </row>
    <row r="691" spans="1:18" x14ac:dyDescent="0.35">
      <c r="A691" s="16"/>
      <c r="R691" s="46" t="s">
        <v>1</v>
      </c>
    </row>
    <row r="692" spans="1:18" x14ac:dyDescent="0.35">
      <c r="A692" s="16"/>
      <c r="R692" s="46" t="s">
        <v>1</v>
      </c>
    </row>
    <row r="693" spans="1:18" x14ac:dyDescent="0.35">
      <c r="A693" s="16"/>
      <c r="R693" s="46" t="s">
        <v>1</v>
      </c>
    </row>
    <row r="694" spans="1:18" x14ac:dyDescent="0.35">
      <c r="A694" s="16"/>
      <c r="R694" s="46" t="s">
        <v>1</v>
      </c>
    </row>
    <row r="695" spans="1:18" x14ac:dyDescent="0.35">
      <c r="A695" s="16"/>
      <c r="R695" s="46" t="s">
        <v>1</v>
      </c>
    </row>
    <row r="696" spans="1:18" x14ac:dyDescent="0.35">
      <c r="A696" s="16"/>
      <c r="R696" s="46" t="s">
        <v>1</v>
      </c>
    </row>
    <row r="697" spans="1:18" x14ac:dyDescent="0.35">
      <c r="A697" s="16"/>
      <c r="R697" s="46" t="s">
        <v>1</v>
      </c>
    </row>
    <row r="698" spans="1:18" x14ac:dyDescent="0.35">
      <c r="A698" s="16"/>
      <c r="R698" s="46" t="s">
        <v>1</v>
      </c>
    </row>
    <row r="699" spans="1:18" x14ac:dyDescent="0.35">
      <c r="A699" s="16"/>
      <c r="R699" s="46" t="s">
        <v>1</v>
      </c>
    </row>
    <row r="700" spans="1:18" x14ac:dyDescent="0.35">
      <c r="A700" s="16"/>
      <c r="R700" s="46" t="s">
        <v>1</v>
      </c>
    </row>
    <row r="701" spans="1:18" x14ac:dyDescent="0.35">
      <c r="A701" s="16"/>
      <c r="R701" s="46" t="s">
        <v>1</v>
      </c>
    </row>
    <row r="702" spans="1:18" x14ac:dyDescent="0.35">
      <c r="A702" s="16"/>
      <c r="R702" s="46" t="s">
        <v>1</v>
      </c>
    </row>
    <row r="703" spans="1:18" x14ac:dyDescent="0.35">
      <c r="A703" s="16"/>
      <c r="R703" s="46" t="s">
        <v>1</v>
      </c>
    </row>
    <row r="704" spans="1:18" x14ac:dyDescent="0.35">
      <c r="A704" s="16"/>
      <c r="R704" s="46" t="s">
        <v>1</v>
      </c>
    </row>
    <row r="705" spans="1:1" x14ac:dyDescent="0.35">
      <c r="A705" s="16"/>
    </row>
    <row r="706" spans="1:1" x14ac:dyDescent="0.35">
      <c r="A706" s="16"/>
    </row>
    <row r="707" spans="1:1" x14ac:dyDescent="0.35">
      <c r="A707" s="16"/>
    </row>
    <row r="708" spans="1:1" x14ac:dyDescent="0.35">
      <c r="A708" s="16"/>
    </row>
    <row r="709" spans="1:1" x14ac:dyDescent="0.35">
      <c r="A709" s="16"/>
    </row>
    <row r="710" spans="1:1" x14ac:dyDescent="0.35">
      <c r="A710" s="16"/>
    </row>
    <row r="711" spans="1:1" x14ac:dyDescent="0.35">
      <c r="A711" s="16"/>
    </row>
    <row r="712" spans="1:1" x14ac:dyDescent="0.35">
      <c r="A712" s="16"/>
    </row>
    <row r="713" spans="1:1" x14ac:dyDescent="0.35">
      <c r="A713" s="16"/>
    </row>
    <row r="714" spans="1:1" x14ac:dyDescent="0.35">
      <c r="A714" s="16"/>
    </row>
    <row r="715" spans="1:1" x14ac:dyDescent="0.35">
      <c r="A715" s="16"/>
    </row>
    <row r="716" spans="1:1" x14ac:dyDescent="0.35">
      <c r="A716" s="16"/>
    </row>
    <row r="717" spans="1:1" x14ac:dyDescent="0.35">
      <c r="A717" s="16"/>
    </row>
    <row r="718" spans="1:1" x14ac:dyDescent="0.35">
      <c r="A718" s="16"/>
    </row>
    <row r="719" spans="1:1" x14ac:dyDescent="0.35">
      <c r="A719" s="16"/>
    </row>
    <row r="720" spans="1:1" x14ac:dyDescent="0.35">
      <c r="A720" s="16"/>
    </row>
    <row r="721" spans="1:1" x14ac:dyDescent="0.35">
      <c r="A721" s="16"/>
    </row>
    <row r="722" spans="1:1" x14ac:dyDescent="0.35">
      <c r="A722" s="16"/>
    </row>
    <row r="723" spans="1:1" x14ac:dyDescent="0.35">
      <c r="A723" s="16"/>
    </row>
    <row r="724" spans="1:1" x14ac:dyDescent="0.35">
      <c r="A724" s="16"/>
    </row>
    <row r="725" spans="1:1" x14ac:dyDescent="0.35">
      <c r="A725" s="16"/>
    </row>
    <row r="726" spans="1:1" x14ac:dyDescent="0.35">
      <c r="A726" s="16"/>
    </row>
    <row r="727" spans="1:1" x14ac:dyDescent="0.35">
      <c r="A727" s="16"/>
    </row>
    <row r="728" spans="1:1" x14ac:dyDescent="0.35">
      <c r="A728" s="16"/>
    </row>
    <row r="729" spans="1:1" x14ac:dyDescent="0.35">
      <c r="A729" s="16"/>
    </row>
    <row r="730" spans="1:1" x14ac:dyDescent="0.35">
      <c r="A730" s="16"/>
    </row>
    <row r="731" spans="1:1" x14ac:dyDescent="0.35">
      <c r="A731" s="16"/>
    </row>
    <row r="732" spans="1:1" x14ac:dyDescent="0.35">
      <c r="A732" s="16"/>
    </row>
    <row r="733" spans="1:1" x14ac:dyDescent="0.35">
      <c r="A733" s="16"/>
    </row>
    <row r="734" spans="1:1" x14ac:dyDescent="0.35">
      <c r="A734" s="16"/>
    </row>
    <row r="735" spans="1:1" x14ac:dyDescent="0.35">
      <c r="A735" s="16"/>
    </row>
    <row r="736" spans="1:1" x14ac:dyDescent="0.35">
      <c r="A736" s="16"/>
    </row>
    <row r="737" spans="1:1" x14ac:dyDescent="0.35">
      <c r="A737" s="16"/>
    </row>
    <row r="738" spans="1:1" x14ac:dyDescent="0.35">
      <c r="A738" s="16"/>
    </row>
    <row r="739" spans="1:1" x14ac:dyDescent="0.35">
      <c r="A739" s="16"/>
    </row>
    <row r="740" spans="1:1" x14ac:dyDescent="0.35">
      <c r="A740" s="16"/>
    </row>
    <row r="741" spans="1:1" x14ac:dyDescent="0.35">
      <c r="A741" s="16"/>
    </row>
    <row r="742" spans="1:1" x14ac:dyDescent="0.35">
      <c r="A742" s="16"/>
    </row>
    <row r="743" spans="1:1" x14ac:dyDescent="0.35">
      <c r="A743" s="16"/>
    </row>
    <row r="744" spans="1:1" x14ac:dyDescent="0.35">
      <c r="A744" s="16"/>
    </row>
    <row r="745" spans="1:1" x14ac:dyDescent="0.35">
      <c r="A745" s="16"/>
    </row>
    <row r="746" spans="1:1" x14ac:dyDescent="0.35">
      <c r="A746" s="16"/>
    </row>
    <row r="747" spans="1:1" x14ac:dyDescent="0.35">
      <c r="A747" s="16"/>
    </row>
    <row r="748" spans="1:1" x14ac:dyDescent="0.35">
      <c r="A748" s="16"/>
    </row>
    <row r="749" spans="1:1" x14ac:dyDescent="0.35">
      <c r="A749" s="16"/>
    </row>
    <row r="750" spans="1:1" x14ac:dyDescent="0.35">
      <c r="A750" s="16"/>
    </row>
    <row r="751" spans="1:1" x14ac:dyDescent="0.35">
      <c r="A751" s="16"/>
    </row>
    <row r="752" spans="1:1" x14ac:dyDescent="0.35">
      <c r="A752" s="16"/>
    </row>
    <row r="753" spans="1:1" x14ac:dyDescent="0.35">
      <c r="A753" s="16"/>
    </row>
    <row r="754" spans="1:1" x14ac:dyDescent="0.35">
      <c r="A754" s="16"/>
    </row>
    <row r="755" spans="1:1" x14ac:dyDescent="0.35">
      <c r="A755" s="16"/>
    </row>
    <row r="756" spans="1:1" x14ac:dyDescent="0.35">
      <c r="A756" s="16"/>
    </row>
    <row r="757" spans="1:1" x14ac:dyDescent="0.35">
      <c r="A757" s="16"/>
    </row>
    <row r="758" spans="1:1" x14ac:dyDescent="0.35">
      <c r="A758" s="16"/>
    </row>
    <row r="759" spans="1:1" x14ac:dyDescent="0.35">
      <c r="A759" s="16"/>
    </row>
    <row r="760" spans="1:1" x14ac:dyDescent="0.35">
      <c r="A760" s="16"/>
    </row>
    <row r="761" spans="1:1" x14ac:dyDescent="0.35">
      <c r="A761" s="16"/>
    </row>
    <row r="762" spans="1:1" x14ac:dyDescent="0.35">
      <c r="A762" s="16"/>
    </row>
    <row r="763" spans="1:1" x14ac:dyDescent="0.35">
      <c r="A763" s="16"/>
    </row>
    <row r="764" spans="1:1" x14ac:dyDescent="0.35">
      <c r="A764" s="16"/>
    </row>
    <row r="765" spans="1:1" x14ac:dyDescent="0.35">
      <c r="A765" s="16"/>
    </row>
    <row r="766" spans="1:1" x14ac:dyDescent="0.35">
      <c r="A766" s="16"/>
    </row>
    <row r="767" spans="1:1" x14ac:dyDescent="0.35">
      <c r="A767" s="16"/>
    </row>
    <row r="768" spans="1:1" x14ac:dyDescent="0.35">
      <c r="A768" s="16"/>
    </row>
    <row r="769" spans="1:1" x14ac:dyDescent="0.35">
      <c r="A769" s="16"/>
    </row>
    <row r="770" spans="1:1" x14ac:dyDescent="0.35">
      <c r="A770" s="16"/>
    </row>
    <row r="771" spans="1:1" x14ac:dyDescent="0.35">
      <c r="A771" s="16"/>
    </row>
    <row r="772" spans="1:1" x14ac:dyDescent="0.35">
      <c r="A772" s="16"/>
    </row>
    <row r="773" spans="1:1" x14ac:dyDescent="0.35">
      <c r="A773" s="16"/>
    </row>
    <row r="774" spans="1:1" x14ac:dyDescent="0.35">
      <c r="A774" s="16"/>
    </row>
    <row r="775" spans="1:1" x14ac:dyDescent="0.35">
      <c r="A775" s="16"/>
    </row>
    <row r="776" spans="1:1" x14ac:dyDescent="0.35">
      <c r="A776" s="16"/>
    </row>
    <row r="777" spans="1:1" x14ac:dyDescent="0.35">
      <c r="A777" s="16"/>
    </row>
    <row r="778" spans="1:1" x14ac:dyDescent="0.35">
      <c r="A778" s="16"/>
    </row>
    <row r="779" spans="1:1" x14ac:dyDescent="0.35">
      <c r="A779" s="16"/>
    </row>
    <row r="780" spans="1:1" x14ac:dyDescent="0.35">
      <c r="A780" s="16"/>
    </row>
    <row r="781" spans="1:1" x14ac:dyDescent="0.35">
      <c r="A781" s="16"/>
    </row>
    <row r="782" spans="1:1" x14ac:dyDescent="0.35">
      <c r="A782" s="16"/>
    </row>
    <row r="783" spans="1:1" x14ac:dyDescent="0.35">
      <c r="A783" s="16"/>
    </row>
    <row r="784" spans="1:1" x14ac:dyDescent="0.35">
      <c r="A784" s="16"/>
    </row>
    <row r="785" spans="1:1" x14ac:dyDescent="0.35">
      <c r="A785" s="16"/>
    </row>
    <row r="786" spans="1:1" x14ac:dyDescent="0.35">
      <c r="A786" s="16"/>
    </row>
    <row r="787" spans="1:1" x14ac:dyDescent="0.35">
      <c r="A787" s="16"/>
    </row>
    <row r="788" spans="1:1" x14ac:dyDescent="0.35">
      <c r="A788" s="16"/>
    </row>
    <row r="789" spans="1:1" x14ac:dyDescent="0.35">
      <c r="A789" s="16"/>
    </row>
    <row r="790" spans="1:1" x14ac:dyDescent="0.35">
      <c r="A790" s="16"/>
    </row>
    <row r="791" spans="1:1" x14ac:dyDescent="0.35">
      <c r="A791" s="16"/>
    </row>
    <row r="792" spans="1:1" x14ac:dyDescent="0.35">
      <c r="A792" s="16"/>
    </row>
    <row r="793" spans="1:1" x14ac:dyDescent="0.35">
      <c r="A793" s="16"/>
    </row>
    <row r="794" spans="1:1" x14ac:dyDescent="0.35">
      <c r="A794" s="16"/>
    </row>
    <row r="795" spans="1:1" x14ac:dyDescent="0.35">
      <c r="A795" s="16"/>
    </row>
    <row r="796" spans="1:1" x14ac:dyDescent="0.35">
      <c r="A796" s="16"/>
    </row>
    <row r="797" spans="1:1" x14ac:dyDescent="0.35">
      <c r="A797" s="16"/>
    </row>
    <row r="798" spans="1:1" x14ac:dyDescent="0.35">
      <c r="A798" s="16"/>
    </row>
    <row r="799" spans="1:1" x14ac:dyDescent="0.35">
      <c r="A799" s="16"/>
    </row>
    <row r="800" spans="1:1" x14ac:dyDescent="0.35">
      <c r="A800" s="16"/>
    </row>
    <row r="801" spans="1:1" x14ac:dyDescent="0.35">
      <c r="A801" s="16"/>
    </row>
    <row r="802" spans="1:1" x14ac:dyDescent="0.35">
      <c r="A802" s="16"/>
    </row>
    <row r="803" spans="1:1" x14ac:dyDescent="0.35">
      <c r="A803" s="16"/>
    </row>
    <row r="804" spans="1:1" x14ac:dyDescent="0.35">
      <c r="A804" s="16"/>
    </row>
    <row r="805" spans="1:1" x14ac:dyDescent="0.35">
      <c r="A805" s="16"/>
    </row>
    <row r="806" spans="1:1" x14ac:dyDescent="0.35">
      <c r="A806" s="16"/>
    </row>
    <row r="807" spans="1:1" x14ac:dyDescent="0.35">
      <c r="A807" s="16"/>
    </row>
    <row r="808" spans="1:1" x14ac:dyDescent="0.35">
      <c r="A808" s="16"/>
    </row>
    <row r="809" spans="1:1" x14ac:dyDescent="0.35">
      <c r="A809" s="16"/>
    </row>
    <row r="810" spans="1:1" x14ac:dyDescent="0.35">
      <c r="A810" s="16"/>
    </row>
    <row r="811" spans="1:1" x14ac:dyDescent="0.35">
      <c r="A811" s="16"/>
    </row>
    <row r="812" spans="1:1" x14ac:dyDescent="0.35">
      <c r="A812" s="16"/>
    </row>
    <row r="813" spans="1:1" x14ac:dyDescent="0.35">
      <c r="A813" s="16"/>
    </row>
    <row r="814" spans="1:1" x14ac:dyDescent="0.35">
      <c r="A814" s="16"/>
    </row>
    <row r="815" spans="1:1" x14ac:dyDescent="0.35">
      <c r="A815" s="16"/>
    </row>
    <row r="816" spans="1:1" x14ac:dyDescent="0.35">
      <c r="A816" s="16"/>
    </row>
    <row r="817" spans="1:1" x14ac:dyDescent="0.35">
      <c r="A817" s="16"/>
    </row>
    <row r="818" spans="1:1" x14ac:dyDescent="0.35">
      <c r="A818" s="16"/>
    </row>
    <row r="819" spans="1:1" x14ac:dyDescent="0.35">
      <c r="A819" s="16"/>
    </row>
    <row r="820" spans="1:1" x14ac:dyDescent="0.35">
      <c r="A820" s="16"/>
    </row>
    <row r="821" spans="1:1" x14ac:dyDescent="0.35">
      <c r="A821" s="16"/>
    </row>
    <row r="822" spans="1:1" x14ac:dyDescent="0.35">
      <c r="A822" s="16"/>
    </row>
    <row r="823" spans="1:1" x14ac:dyDescent="0.35">
      <c r="A823" s="16"/>
    </row>
    <row r="824" spans="1:1" x14ac:dyDescent="0.35">
      <c r="A824" s="16"/>
    </row>
    <row r="825" spans="1:1" x14ac:dyDescent="0.35">
      <c r="A825" s="16"/>
    </row>
    <row r="826" spans="1:1" x14ac:dyDescent="0.35">
      <c r="A826" s="16"/>
    </row>
    <row r="827" spans="1:1" x14ac:dyDescent="0.35">
      <c r="A827" s="16"/>
    </row>
    <row r="828" spans="1:1" x14ac:dyDescent="0.35">
      <c r="A828" s="16"/>
    </row>
    <row r="829" spans="1:1" x14ac:dyDescent="0.35">
      <c r="A829" s="16"/>
    </row>
    <row r="830" spans="1:1" x14ac:dyDescent="0.35">
      <c r="A830" s="16"/>
    </row>
    <row r="831" spans="1:1" x14ac:dyDescent="0.35">
      <c r="A831" s="16"/>
    </row>
    <row r="832" spans="1:1" x14ac:dyDescent="0.35">
      <c r="A832" s="16"/>
    </row>
    <row r="833" spans="1:1" x14ac:dyDescent="0.35">
      <c r="A833" s="16"/>
    </row>
    <row r="834" spans="1:1" x14ac:dyDescent="0.35">
      <c r="A834" s="16"/>
    </row>
    <row r="835" spans="1:1" x14ac:dyDescent="0.35">
      <c r="A835" s="16"/>
    </row>
    <row r="836" spans="1:1" x14ac:dyDescent="0.35">
      <c r="A836" s="16"/>
    </row>
    <row r="837" spans="1:1" x14ac:dyDescent="0.35">
      <c r="A837" s="16"/>
    </row>
    <row r="838" spans="1:1" x14ac:dyDescent="0.35">
      <c r="A838" s="16"/>
    </row>
    <row r="839" spans="1:1" x14ac:dyDescent="0.35">
      <c r="A839" s="16"/>
    </row>
    <row r="840" spans="1:1" x14ac:dyDescent="0.35">
      <c r="A840" s="16"/>
    </row>
    <row r="841" spans="1:1" x14ac:dyDescent="0.35">
      <c r="A841" s="16"/>
    </row>
    <row r="842" spans="1:1" x14ac:dyDescent="0.35">
      <c r="A842" s="16"/>
    </row>
    <row r="843" spans="1:1" x14ac:dyDescent="0.35">
      <c r="A843" s="16"/>
    </row>
    <row r="844" spans="1:1" x14ac:dyDescent="0.35">
      <c r="A844" s="16"/>
    </row>
    <row r="845" spans="1:1" x14ac:dyDescent="0.35">
      <c r="A845" s="16"/>
    </row>
    <row r="846" spans="1:1" x14ac:dyDescent="0.35">
      <c r="A846" s="16"/>
    </row>
    <row r="847" spans="1:1" x14ac:dyDescent="0.35">
      <c r="A847" s="16"/>
    </row>
    <row r="848" spans="1:1" x14ac:dyDescent="0.35">
      <c r="A848" s="16"/>
    </row>
    <row r="849" spans="1:1" x14ac:dyDescent="0.35">
      <c r="A849" s="16"/>
    </row>
    <row r="850" spans="1:1" x14ac:dyDescent="0.35">
      <c r="A850" s="16"/>
    </row>
    <row r="851" spans="1:1" x14ac:dyDescent="0.35">
      <c r="A851" s="16"/>
    </row>
    <row r="852" spans="1:1" x14ac:dyDescent="0.35">
      <c r="A852" s="16"/>
    </row>
    <row r="853" spans="1:1" x14ac:dyDescent="0.35">
      <c r="A853" s="16"/>
    </row>
    <row r="854" spans="1:1" x14ac:dyDescent="0.35">
      <c r="A854" s="16"/>
    </row>
    <row r="855" spans="1:1" x14ac:dyDescent="0.35">
      <c r="A855" s="16"/>
    </row>
    <row r="856" spans="1:1" x14ac:dyDescent="0.35">
      <c r="A856" s="16"/>
    </row>
    <row r="857" spans="1:1" x14ac:dyDescent="0.35">
      <c r="A857" s="16"/>
    </row>
    <row r="858" spans="1:1" x14ac:dyDescent="0.35">
      <c r="A858" s="16"/>
    </row>
    <row r="859" spans="1:1" x14ac:dyDescent="0.35">
      <c r="A859" s="16"/>
    </row>
    <row r="860" spans="1:1" x14ac:dyDescent="0.35">
      <c r="A860" s="16"/>
    </row>
    <row r="861" spans="1:1" x14ac:dyDescent="0.35">
      <c r="A861" s="16"/>
    </row>
    <row r="862" spans="1:1" x14ac:dyDescent="0.35">
      <c r="A862" s="16"/>
    </row>
    <row r="863" spans="1:1" x14ac:dyDescent="0.35">
      <c r="A863" s="16"/>
    </row>
    <row r="864" spans="1:1" x14ac:dyDescent="0.35">
      <c r="A864" s="16"/>
    </row>
    <row r="865" spans="1:1" x14ac:dyDescent="0.35">
      <c r="A865" s="16"/>
    </row>
    <row r="866" spans="1:1" x14ac:dyDescent="0.35">
      <c r="A866" s="16"/>
    </row>
    <row r="867" spans="1:1" x14ac:dyDescent="0.35">
      <c r="A867" s="16"/>
    </row>
    <row r="868" spans="1:1" x14ac:dyDescent="0.35">
      <c r="A868" s="16"/>
    </row>
    <row r="869" spans="1:1" x14ac:dyDescent="0.35">
      <c r="A869" s="16"/>
    </row>
    <row r="870" spans="1:1" x14ac:dyDescent="0.35">
      <c r="A870" s="16"/>
    </row>
    <row r="871" spans="1:1" x14ac:dyDescent="0.35">
      <c r="A871" s="16"/>
    </row>
    <row r="872" spans="1:1" x14ac:dyDescent="0.35">
      <c r="A872" s="16"/>
    </row>
    <row r="873" spans="1:1" x14ac:dyDescent="0.35">
      <c r="A873" s="16"/>
    </row>
    <row r="874" spans="1:1" x14ac:dyDescent="0.35">
      <c r="A874" s="16"/>
    </row>
    <row r="875" spans="1:1" x14ac:dyDescent="0.35">
      <c r="A875" s="16"/>
    </row>
    <row r="876" spans="1:1" x14ac:dyDescent="0.35">
      <c r="A876" s="16"/>
    </row>
    <row r="877" spans="1:1" x14ac:dyDescent="0.35">
      <c r="A877" s="16"/>
    </row>
    <row r="878" spans="1:1" x14ac:dyDescent="0.35">
      <c r="A878" s="16"/>
    </row>
    <row r="879" spans="1:1" x14ac:dyDescent="0.35">
      <c r="A879" s="16"/>
    </row>
    <row r="880" spans="1:1" x14ac:dyDescent="0.35">
      <c r="A880" s="16"/>
    </row>
    <row r="881" spans="1:1" x14ac:dyDescent="0.35">
      <c r="A881" s="16"/>
    </row>
    <row r="882" spans="1:1" x14ac:dyDescent="0.35">
      <c r="A882" s="16"/>
    </row>
    <row r="883" spans="1:1" x14ac:dyDescent="0.35">
      <c r="A883" s="16"/>
    </row>
    <row r="884" spans="1:1" x14ac:dyDescent="0.35">
      <c r="A884" s="16"/>
    </row>
    <row r="885" spans="1:1" x14ac:dyDescent="0.35">
      <c r="A885" s="16"/>
    </row>
    <row r="886" spans="1:1" x14ac:dyDescent="0.35">
      <c r="A886" s="16"/>
    </row>
    <row r="887" spans="1:1" x14ac:dyDescent="0.35">
      <c r="A887" s="16"/>
    </row>
    <row r="888" spans="1:1" x14ac:dyDescent="0.35">
      <c r="A888" s="16"/>
    </row>
    <row r="889" spans="1:1" x14ac:dyDescent="0.35">
      <c r="A889" s="16"/>
    </row>
    <row r="890" spans="1:1" x14ac:dyDescent="0.35">
      <c r="A890" s="16"/>
    </row>
    <row r="891" spans="1:1" x14ac:dyDescent="0.35">
      <c r="A891" s="16"/>
    </row>
    <row r="892" spans="1:1" x14ac:dyDescent="0.35">
      <c r="A892" s="16"/>
    </row>
    <row r="893" spans="1:1" x14ac:dyDescent="0.35">
      <c r="A893" s="16"/>
    </row>
    <row r="894" spans="1:1" x14ac:dyDescent="0.35">
      <c r="A894" s="16"/>
    </row>
    <row r="895" spans="1:1" x14ac:dyDescent="0.35">
      <c r="A895" s="16"/>
    </row>
    <row r="896" spans="1:1" x14ac:dyDescent="0.35">
      <c r="A896" s="16"/>
    </row>
    <row r="897" spans="1:1" x14ac:dyDescent="0.35">
      <c r="A897" s="16"/>
    </row>
    <row r="898" spans="1:1" x14ac:dyDescent="0.35">
      <c r="A898" s="16"/>
    </row>
    <row r="899" spans="1:1" x14ac:dyDescent="0.35">
      <c r="A899" s="16"/>
    </row>
    <row r="900" spans="1:1" x14ac:dyDescent="0.35">
      <c r="A900" s="16"/>
    </row>
    <row r="901" spans="1:1" x14ac:dyDescent="0.35">
      <c r="A901" s="16"/>
    </row>
    <row r="902" spans="1:1" x14ac:dyDescent="0.35">
      <c r="A902" s="16"/>
    </row>
    <row r="903" spans="1:1" x14ac:dyDescent="0.35">
      <c r="A903" s="16"/>
    </row>
    <row r="904" spans="1:1" x14ac:dyDescent="0.35">
      <c r="A904" s="16"/>
    </row>
    <row r="905" spans="1:1" x14ac:dyDescent="0.35">
      <c r="A905" s="16"/>
    </row>
    <row r="906" spans="1:1" x14ac:dyDescent="0.35">
      <c r="A906" s="16"/>
    </row>
    <row r="907" spans="1:1" x14ac:dyDescent="0.35">
      <c r="A907" s="16"/>
    </row>
    <row r="908" spans="1:1" x14ac:dyDescent="0.35">
      <c r="A908" s="16"/>
    </row>
    <row r="909" spans="1:1" x14ac:dyDescent="0.35">
      <c r="A909" s="16"/>
    </row>
    <row r="910" spans="1:1" x14ac:dyDescent="0.35">
      <c r="A910" s="16"/>
    </row>
    <row r="911" spans="1:1" x14ac:dyDescent="0.35">
      <c r="A911" s="16"/>
    </row>
    <row r="912" spans="1:1" x14ac:dyDescent="0.35">
      <c r="A912" s="16"/>
    </row>
    <row r="913" spans="1:1" x14ac:dyDescent="0.35">
      <c r="A913" s="16"/>
    </row>
    <row r="914" spans="1:1" x14ac:dyDescent="0.35">
      <c r="A914" s="16"/>
    </row>
    <row r="915" spans="1:1" x14ac:dyDescent="0.35">
      <c r="A915" s="16"/>
    </row>
    <row r="916" spans="1:1" x14ac:dyDescent="0.35">
      <c r="A916" s="16"/>
    </row>
    <row r="917" spans="1:1" x14ac:dyDescent="0.35">
      <c r="A917" s="16"/>
    </row>
    <row r="918" spans="1:1" x14ac:dyDescent="0.35">
      <c r="A918" s="16"/>
    </row>
    <row r="919" spans="1:1" x14ac:dyDescent="0.35">
      <c r="A919" s="16"/>
    </row>
    <row r="920" spans="1:1" x14ac:dyDescent="0.35">
      <c r="A920" s="16"/>
    </row>
    <row r="921" spans="1:1" x14ac:dyDescent="0.35">
      <c r="A921" s="16"/>
    </row>
    <row r="922" spans="1:1" x14ac:dyDescent="0.35">
      <c r="A922" s="16"/>
    </row>
    <row r="923" spans="1:1" x14ac:dyDescent="0.35">
      <c r="A923" s="16"/>
    </row>
    <row r="924" spans="1:1" x14ac:dyDescent="0.35">
      <c r="A924" s="16"/>
    </row>
    <row r="925" spans="1:1" x14ac:dyDescent="0.35">
      <c r="A925" s="16"/>
    </row>
    <row r="926" spans="1:1" x14ac:dyDescent="0.35">
      <c r="A926" s="16"/>
    </row>
    <row r="927" spans="1:1" x14ac:dyDescent="0.35">
      <c r="A927" s="16"/>
    </row>
    <row r="928" spans="1:1" x14ac:dyDescent="0.35">
      <c r="A928" s="16"/>
    </row>
    <row r="929" spans="1:1" x14ac:dyDescent="0.35">
      <c r="A929" s="16"/>
    </row>
    <row r="930" spans="1:1" x14ac:dyDescent="0.35">
      <c r="A930" s="16"/>
    </row>
    <row r="931" spans="1:1" x14ac:dyDescent="0.35">
      <c r="A931" s="16"/>
    </row>
    <row r="932" spans="1:1" x14ac:dyDescent="0.35">
      <c r="A932" s="16"/>
    </row>
    <row r="933" spans="1:1" x14ac:dyDescent="0.35">
      <c r="A933" s="16"/>
    </row>
    <row r="934" spans="1:1" x14ac:dyDescent="0.35">
      <c r="A934" s="16"/>
    </row>
    <row r="935" spans="1:1" x14ac:dyDescent="0.35">
      <c r="A935" s="16"/>
    </row>
    <row r="936" spans="1:1" x14ac:dyDescent="0.35">
      <c r="A936" s="16"/>
    </row>
    <row r="937" spans="1:1" x14ac:dyDescent="0.35">
      <c r="A937" s="16"/>
    </row>
    <row r="938" spans="1:1" x14ac:dyDescent="0.35">
      <c r="A938" s="16"/>
    </row>
    <row r="939" spans="1:1" x14ac:dyDescent="0.35">
      <c r="A939" s="16"/>
    </row>
    <row r="940" spans="1:1" x14ac:dyDescent="0.35">
      <c r="A940" s="16"/>
    </row>
    <row r="941" spans="1:1" x14ac:dyDescent="0.35">
      <c r="A941" s="16"/>
    </row>
    <row r="942" spans="1:1" x14ac:dyDescent="0.35">
      <c r="A942" s="16"/>
    </row>
    <row r="943" spans="1:1" x14ac:dyDescent="0.35">
      <c r="A943" s="16"/>
    </row>
    <row r="944" spans="1:1" x14ac:dyDescent="0.35">
      <c r="A944" s="16"/>
    </row>
    <row r="945" spans="1:1" x14ac:dyDescent="0.35">
      <c r="A945" s="16"/>
    </row>
    <row r="946" spans="1:1" x14ac:dyDescent="0.35">
      <c r="A946" s="16"/>
    </row>
    <row r="947" spans="1:1" x14ac:dyDescent="0.35">
      <c r="A947" s="16"/>
    </row>
    <row r="948" spans="1:1" x14ac:dyDescent="0.35">
      <c r="A948" s="16"/>
    </row>
    <row r="949" spans="1:1" x14ac:dyDescent="0.35">
      <c r="A949" s="16"/>
    </row>
    <row r="950" spans="1:1" x14ac:dyDescent="0.35">
      <c r="A950" s="16"/>
    </row>
    <row r="951" spans="1:1" x14ac:dyDescent="0.35">
      <c r="A951" s="16"/>
    </row>
    <row r="952" spans="1:1" x14ac:dyDescent="0.35">
      <c r="A952" s="16"/>
    </row>
    <row r="953" spans="1:1" x14ac:dyDescent="0.35">
      <c r="A953" s="16"/>
    </row>
    <row r="954" spans="1:1" x14ac:dyDescent="0.35">
      <c r="A954" s="16"/>
    </row>
    <row r="955" spans="1:1" x14ac:dyDescent="0.35">
      <c r="A955" s="16"/>
    </row>
    <row r="956" spans="1:1" x14ac:dyDescent="0.35">
      <c r="A956" s="16"/>
    </row>
    <row r="957" spans="1:1" x14ac:dyDescent="0.35">
      <c r="A957" s="16"/>
    </row>
    <row r="958" spans="1:1" x14ac:dyDescent="0.35">
      <c r="A958" s="16"/>
    </row>
    <row r="959" spans="1:1" x14ac:dyDescent="0.35">
      <c r="A959" s="16"/>
    </row>
    <row r="960" spans="1:1" x14ac:dyDescent="0.35">
      <c r="A960" s="16"/>
    </row>
    <row r="961" spans="1:1" x14ac:dyDescent="0.35">
      <c r="A961" s="16"/>
    </row>
    <row r="962" spans="1:1" x14ac:dyDescent="0.35">
      <c r="A962" s="16"/>
    </row>
    <row r="963" spans="1:1" x14ac:dyDescent="0.35">
      <c r="A963" s="16"/>
    </row>
    <row r="964" spans="1:1" x14ac:dyDescent="0.35">
      <c r="A964" s="16"/>
    </row>
    <row r="965" spans="1:1" x14ac:dyDescent="0.35">
      <c r="A965" s="16"/>
    </row>
    <row r="966" spans="1:1" x14ac:dyDescent="0.35">
      <c r="A966" s="16"/>
    </row>
    <row r="967" spans="1:1" x14ac:dyDescent="0.35">
      <c r="A967" s="16"/>
    </row>
    <row r="968" spans="1:1" x14ac:dyDescent="0.35">
      <c r="A968" s="16"/>
    </row>
    <row r="969" spans="1:1" x14ac:dyDescent="0.35">
      <c r="A969" s="16"/>
    </row>
    <row r="970" spans="1:1" x14ac:dyDescent="0.35">
      <c r="A970" s="16"/>
    </row>
    <row r="971" spans="1:1" x14ac:dyDescent="0.35">
      <c r="A971" s="16"/>
    </row>
    <row r="972" spans="1:1" x14ac:dyDescent="0.35">
      <c r="A972" s="16"/>
    </row>
    <row r="973" spans="1:1" x14ac:dyDescent="0.35">
      <c r="A973" s="16"/>
    </row>
    <row r="974" spans="1:1" x14ac:dyDescent="0.35">
      <c r="A974" s="16"/>
    </row>
    <row r="975" spans="1:1" x14ac:dyDescent="0.35">
      <c r="A975" s="16"/>
    </row>
    <row r="976" spans="1:1" x14ac:dyDescent="0.35">
      <c r="A976" s="16"/>
    </row>
    <row r="977" spans="1:1" x14ac:dyDescent="0.35">
      <c r="A977" s="16"/>
    </row>
    <row r="978" spans="1:1" x14ac:dyDescent="0.35">
      <c r="A978" s="16"/>
    </row>
    <row r="979" spans="1:1" x14ac:dyDescent="0.35">
      <c r="A979" s="16"/>
    </row>
    <row r="980" spans="1:1" x14ac:dyDescent="0.35">
      <c r="A980" s="16"/>
    </row>
    <row r="981" spans="1:1" x14ac:dyDescent="0.35">
      <c r="A981" s="16"/>
    </row>
    <row r="982" spans="1:1" x14ac:dyDescent="0.35">
      <c r="A982" s="16"/>
    </row>
    <row r="983" spans="1:1" x14ac:dyDescent="0.35">
      <c r="A983" s="16"/>
    </row>
    <row r="984" spans="1:1" x14ac:dyDescent="0.35">
      <c r="A984" s="16"/>
    </row>
    <row r="985" spans="1:1" x14ac:dyDescent="0.35">
      <c r="A985" s="16"/>
    </row>
    <row r="986" spans="1:1" x14ac:dyDescent="0.35">
      <c r="A986" s="16"/>
    </row>
    <row r="987" spans="1:1" x14ac:dyDescent="0.35">
      <c r="A987" s="16"/>
    </row>
    <row r="988" spans="1:1" x14ac:dyDescent="0.35">
      <c r="A988" s="16"/>
    </row>
    <row r="989" spans="1:1" x14ac:dyDescent="0.35">
      <c r="A989" s="16"/>
    </row>
    <row r="990" spans="1:1" x14ac:dyDescent="0.35">
      <c r="A990" s="16"/>
    </row>
    <row r="991" spans="1:1" x14ac:dyDescent="0.35">
      <c r="A991" s="16"/>
    </row>
    <row r="992" spans="1:1" x14ac:dyDescent="0.35">
      <c r="A992" s="16"/>
    </row>
    <row r="993" spans="1:1" x14ac:dyDescent="0.35">
      <c r="A993" s="16"/>
    </row>
    <row r="994" spans="1:1" x14ac:dyDescent="0.35">
      <c r="A994" s="16"/>
    </row>
    <row r="995" spans="1:1" x14ac:dyDescent="0.35">
      <c r="A995" s="16"/>
    </row>
    <row r="996" spans="1:1" x14ac:dyDescent="0.35">
      <c r="A996" s="16"/>
    </row>
    <row r="997" spans="1:1" x14ac:dyDescent="0.35">
      <c r="A997" s="16"/>
    </row>
    <row r="998" spans="1:1" x14ac:dyDescent="0.35">
      <c r="A998" s="16"/>
    </row>
    <row r="999" spans="1:1" x14ac:dyDescent="0.35">
      <c r="A999" s="16"/>
    </row>
    <row r="1000" spans="1:1" x14ac:dyDescent="0.35">
      <c r="A1000" s="16"/>
    </row>
    <row r="1001" spans="1:1" x14ac:dyDescent="0.35">
      <c r="A1001" s="16"/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B1:G34"/>
  <sheetViews>
    <sheetView showGridLines="0" showRowColHeaders="0" workbookViewId="0">
      <selection activeCell="J35" sqref="J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  <row r="34" spans="7:7" x14ac:dyDescent="0.3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B1:G34"/>
  <sheetViews>
    <sheetView showGridLines="0" showRowColHeaders="0" workbookViewId="0">
      <selection activeCell="K34" sqref="K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  <row r="34" spans="7:7" x14ac:dyDescent="0.3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B1:B2"/>
  <sheetViews>
    <sheetView showGridLines="0" showRowColHeaders="0" workbookViewId="0">
      <selection activeCell="K34" sqref="K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B1:B2"/>
  <sheetViews>
    <sheetView showGridLines="0" showRowColHeaders="0" workbookViewId="0">
      <selection activeCell="K34" sqref="K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B1:B2"/>
  <sheetViews>
    <sheetView showGridLines="0" showRowColHeaders="0" workbookViewId="0">
      <selection activeCell="L34" sqref="L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7"/>
  <sheetViews>
    <sheetView showGridLines="0" workbookViewId="0">
      <selection activeCell="C3" sqref="C3"/>
    </sheetView>
  </sheetViews>
  <sheetFormatPr baseColWidth="10" defaultRowHeight="12.75" x14ac:dyDescent="0.35"/>
  <cols>
    <col min="1" max="1" width="42.796875" customWidth="1"/>
    <col min="2" max="2" width="27" customWidth="1"/>
    <col min="3" max="14" width="10.59765625" customWidth="1"/>
    <col min="15" max="15" width="31.19921875" style="3" customWidth="1"/>
    <col min="21" max="21" width="10.6640625" customWidth="1"/>
  </cols>
  <sheetData>
    <row r="1" spans="1:18" ht="20.65" thickBot="1" x14ac:dyDescent="0.6">
      <c r="A1" s="110">
        <f>Messwerte!$B$2</f>
        <v>0</v>
      </c>
      <c r="B1" s="111"/>
      <c r="C1" s="112"/>
      <c r="D1" s="112"/>
      <c r="E1" s="112"/>
      <c r="F1" s="112"/>
      <c r="G1" s="112"/>
      <c r="H1" s="112"/>
      <c r="I1" s="113"/>
      <c r="J1" s="113"/>
      <c r="K1" s="113"/>
      <c r="L1" s="113"/>
      <c r="M1" s="113"/>
      <c r="N1" s="114"/>
      <c r="P1" s="3">
        <f>Messwerte!$O$9</f>
        <v>0</v>
      </c>
      <c r="Q1" s="3" t="str">
        <f>CONCATENATE(Messwerte!T5," ",B36*100,"%")</f>
        <v>Nennstrom 80%</v>
      </c>
      <c r="R1" s="3"/>
    </row>
    <row r="2" spans="1:18" ht="13.5" thickBot="1" x14ac:dyDescent="0.45">
      <c r="A2" s="77"/>
      <c r="B2" s="78" t="str">
        <f>Messwerte!U7</f>
        <v>Umgebungstemperatur</v>
      </c>
      <c r="C2" s="66"/>
      <c r="D2" s="67" t="str">
        <f>LEFT(Intervalle!A1,LEN(Intervalle!A1)-1)</f>
        <v>Intervall 1</v>
      </c>
      <c r="E2" s="67" t="str">
        <f>LEFT(Intervalle!N1,LEN(Intervalle!N1)-1)</f>
        <v>Intervall 2</v>
      </c>
      <c r="F2" s="67" t="str">
        <f>LEFT(Intervalle!AA1,LEN(Intervalle!AA1)-1)</f>
        <v>Intervall 3</v>
      </c>
      <c r="G2" s="67" t="str">
        <f>LEFT(Intervalle!AN1,LEN(Intervalle!AN1)-1)</f>
        <v>Intervall 4</v>
      </c>
      <c r="H2" s="67" t="str">
        <f>LEFT(Intervalle!BA1,LEN(Intervalle!BA1)-1)</f>
        <v>Intervall 5</v>
      </c>
      <c r="I2" s="67" t="str">
        <f>LEFT(Intervalle!BN1,LEN(Intervalle!BN1)-1)</f>
        <v>Intervall 6</v>
      </c>
      <c r="J2" s="67" t="str">
        <f>LEFT(Intervalle!CA1,LEN(Intervalle!CA1)-1)</f>
        <v>Intervall 7</v>
      </c>
      <c r="K2" s="67" t="str">
        <f>LEFT(Intervalle!CN1,LEN(Intervalle!CN1)-1)</f>
        <v>Intervall 8</v>
      </c>
      <c r="L2" s="67" t="str">
        <f>LEFT(Intervalle!DA1,LEN(Intervalle!DA1)-1)</f>
        <v>Intervall 9</v>
      </c>
      <c r="M2" s="68" t="str">
        <f>LEFT(Intervalle!DN1,LEN(Intervalle!DN1)-1)</f>
        <v>Intervall 10</v>
      </c>
      <c r="N2" s="69"/>
    </row>
    <row r="3" spans="1:18" ht="13.15" x14ac:dyDescent="0.4">
      <c r="A3" s="115" t="str">
        <f>Messwerte!C8</f>
        <v>Strom [A]</v>
      </c>
      <c r="B3" s="116"/>
      <c r="C3" s="70">
        <v>0</v>
      </c>
      <c r="D3" s="62" t="str">
        <f>IF(Intervalle!B$3="","",Intervalle!B$3)</f>
        <v/>
      </c>
      <c r="E3" s="62" t="str">
        <f>IF(Intervalle!O$3="","",Intervalle!O$3)</f>
        <v/>
      </c>
      <c r="F3" s="62" t="str">
        <f>IF(Intervalle!AB$3="","",Intervalle!AB$3)</f>
        <v/>
      </c>
      <c r="G3" s="62" t="str">
        <f>IF(Intervalle!AO$3="","",Intervalle!AO$3)</f>
        <v/>
      </c>
      <c r="H3" s="62" t="str">
        <f>IF(Intervalle!BB$3="","",Intervalle!BB$3)</f>
        <v/>
      </c>
      <c r="I3" s="62" t="str">
        <f>IF(Intervalle!BO$3="","",Intervalle!BO$3)</f>
        <v/>
      </c>
      <c r="J3" s="62" t="str">
        <f>IF(Intervalle!CB$3="","",Intervalle!CB$3)</f>
        <v/>
      </c>
      <c r="K3" s="62" t="str">
        <f>IF(Intervalle!CO$3="","",Intervalle!CO$3)</f>
        <v/>
      </c>
      <c r="L3" s="62" t="str">
        <f>IF(Intervalle!DB$3="","",Intervalle!DB$3)</f>
        <v/>
      </c>
      <c r="M3" s="62" t="str">
        <f>IF(Intervalle!DO$3="","",Intervalle!DO$3)</f>
        <v/>
      </c>
      <c r="N3" s="63"/>
    </row>
    <row r="4" spans="1:18" ht="13.15" customHeight="1" x14ac:dyDescent="0.4">
      <c r="A4" s="117" t="str">
        <f>CONCATENATE(Messwerte!V7," ",Messwerte!D8)</f>
        <v>Mittelwert  Widerstand [mΩ]</v>
      </c>
      <c r="B4" s="118"/>
      <c r="C4" s="71">
        <v>0</v>
      </c>
      <c r="D4" s="30" t="str">
        <f ca="1">IFERROR(AVERAGE([0]!dynResistanceInterval1),"")</f>
        <v/>
      </c>
      <c r="E4" s="30" t="str">
        <f ca="1">IFERROR(AVERAGE([0]!dynResistanceInterval2),"")</f>
        <v/>
      </c>
      <c r="F4" s="30" t="str">
        <f ca="1">IFERROR(AVERAGE([0]!dynResistanceInterval3),"")</f>
        <v/>
      </c>
      <c r="G4" s="30" t="str">
        <f ca="1">IFERROR(AVERAGE([0]!dynResistanceInterval4),"")</f>
        <v/>
      </c>
      <c r="H4" s="30" t="str">
        <f ca="1">IFERROR(AVERAGE([0]!dynResistanceInterval5),"")</f>
        <v/>
      </c>
      <c r="I4" s="30" t="str">
        <f ca="1">IFERROR(AVERAGE([0]!dynResistanceInterval6),"")</f>
        <v/>
      </c>
      <c r="J4" s="30" t="str">
        <f ca="1">IFERROR(AVERAGE([0]!dynResistanceInterval7),"")</f>
        <v/>
      </c>
      <c r="K4" s="30" t="str">
        <f ca="1">IFERROR(AVERAGE([0]!dynResistanceInterval8),"")</f>
        <v/>
      </c>
      <c r="L4" s="30" t="str">
        <f ca="1">IFERROR(AVERAGE([0]!dynResistanceInterval9),"")</f>
        <v/>
      </c>
      <c r="M4" s="30" t="str">
        <f ca="1">IFERROR(AVERAGE([0]!dynResistanceInterval10),"")</f>
        <v/>
      </c>
      <c r="N4" s="29"/>
    </row>
    <row r="5" spans="1:18" ht="13.15" x14ac:dyDescent="0.4">
      <c r="A5" s="60" t="str">
        <f>CONCATENATE(Messwerte!V7," ",Messwerte!E8)</f>
        <v>Mittelwert  Temperatur 1 [°C]</v>
      </c>
      <c r="B5" s="61" t="str">
        <f xml:space="preserve"> IF(Intervalle!$EA$2=1,$B$2,"")</f>
        <v/>
      </c>
      <c r="C5" s="71">
        <v>0</v>
      </c>
      <c r="D5" s="30" t="str">
        <f ca="1">IFERROR(AVERAGE([0]!dynTemp1Interval1),"")</f>
        <v/>
      </c>
      <c r="E5" s="30" t="str">
        <f ca="1">IFERROR(AVERAGE([0]!dynTemp1Interval2),"")</f>
        <v/>
      </c>
      <c r="F5" s="30" t="str">
        <f ca="1">IFERROR(AVERAGE([0]!dynTemp1Interval3),"")</f>
        <v/>
      </c>
      <c r="G5" s="30" t="str">
        <f ca="1">IFERROR(AVERAGE([0]!dynTemp1Interval4),"")</f>
        <v/>
      </c>
      <c r="H5" s="30" t="str">
        <f ca="1">IFERROR(AVERAGE([0]!dynTemp1Interval5),"")</f>
        <v/>
      </c>
      <c r="I5" s="30" t="str">
        <f ca="1">IFERROR(AVERAGE([0]!dynTemp1Interval6),"")</f>
        <v/>
      </c>
      <c r="J5" s="30" t="str">
        <f ca="1">IFERROR(AVERAGE([0]!dynTemp1Interval7),"")</f>
        <v/>
      </c>
      <c r="K5" s="30" t="str">
        <f ca="1">IFERROR(AVERAGE([0]!dynTemp1Interval8),"")</f>
        <v/>
      </c>
      <c r="L5" s="30" t="str">
        <f ca="1">IFERROR(AVERAGE([0]!dynTemp1Interval9),"")</f>
        <v/>
      </c>
      <c r="M5" s="30" t="str">
        <f ca="1">IFERROR(AVERAGE([0]!dynTemp1Interval10),"")</f>
        <v/>
      </c>
      <c r="N5" s="29"/>
    </row>
    <row r="6" spans="1:18" ht="13.15" x14ac:dyDescent="0.4">
      <c r="A6" s="60" t="str">
        <f>CONCATENATE(Messwerte!V7," ",Messwerte!F8)</f>
        <v>Mittelwert  Temperatur 2 [°C]</v>
      </c>
      <c r="B6" s="61" t="str">
        <f xml:space="preserve"> IF(Intervalle!$EA$2=2,$B$2,"")</f>
        <v/>
      </c>
      <c r="C6" s="71">
        <v>0</v>
      </c>
      <c r="D6" s="30" t="str">
        <f ca="1">IFERROR(AVERAGE([0]!dynTemp2Interval1),"")</f>
        <v/>
      </c>
      <c r="E6" s="30" t="str">
        <f ca="1">IFERROR(AVERAGE([0]!dynTemp2Interval2),"")</f>
        <v/>
      </c>
      <c r="F6" s="30" t="str">
        <f ca="1">IFERROR(AVERAGE([0]!dynTemp2Interval3),"")</f>
        <v/>
      </c>
      <c r="G6" s="30" t="str">
        <f ca="1">IFERROR(AVERAGE([0]!dynTemp2Interval4),"")</f>
        <v/>
      </c>
      <c r="H6" s="30" t="str">
        <f ca="1">IFERROR(AVERAGE([0]!dynTemp2Interval5),"")</f>
        <v/>
      </c>
      <c r="I6" s="30" t="str">
        <f ca="1">IFERROR(AVERAGE([0]!dynTemp2Interval6),"")</f>
        <v/>
      </c>
      <c r="J6" s="30" t="str">
        <f ca="1">IFERROR(AVERAGE([0]!dynTemp2Interval7),"")</f>
        <v/>
      </c>
      <c r="K6" s="30" t="str">
        <f ca="1">IFERROR(AVERAGE([0]!dynTemp2Interval8),"")</f>
        <v/>
      </c>
      <c r="L6" s="30" t="str">
        <f ca="1">IFERROR(AVERAGE([0]!dynTemp2Interval9),"")</f>
        <v/>
      </c>
      <c r="M6" s="30" t="str">
        <f ca="1">IFERROR(AVERAGE([0]!dynTemp2Interval10),"")</f>
        <v/>
      </c>
      <c r="N6" s="29"/>
    </row>
    <row r="7" spans="1:18" ht="13.15" x14ac:dyDescent="0.4">
      <c r="A7" s="58" t="str">
        <f>CONCATENATE(Messwerte!V7," ",Messwerte!G8)</f>
        <v>Mittelwert  Temperatur 3 [°C]</v>
      </c>
      <c r="B7" s="61" t="str">
        <f xml:space="preserve"> IF(Intervalle!$EA$2=3,$B$2,"")</f>
        <v/>
      </c>
      <c r="C7" s="71">
        <v>0</v>
      </c>
      <c r="D7" s="30" t="str">
        <f ca="1">IFERROR(AVERAGE([0]!dynTemp3Interval1),"")</f>
        <v/>
      </c>
      <c r="E7" s="30" t="str">
        <f ca="1">IFERROR(AVERAGE([0]!dynTemp3Interval2),"")</f>
        <v/>
      </c>
      <c r="F7" s="30" t="str">
        <f ca="1">IFERROR(AVERAGE([0]!dynTemp3Interval3),"")</f>
        <v/>
      </c>
      <c r="G7" s="30" t="str">
        <f ca="1">IFERROR(AVERAGE([0]!dynTemp3Interval4),"")</f>
        <v/>
      </c>
      <c r="H7" s="30" t="str">
        <f ca="1">IFERROR(AVERAGE([0]!dynTemp3Interval5),"")</f>
        <v/>
      </c>
      <c r="I7" s="30" t="str">
        <f ca="1">IFERROR(AVERAGE([0]!dynTemp3Interval6),"")</f>
        <v/>
      </c>
      <c r="J7" s="30" t="str">
        <f ca="1">IFERROR(AVERAGE([0]!dynTemp3Interval7),"")</f>
        <v/>
      </c>
      <c r="K7" s="30" t="str">
        <f ca="1">IFERROR(AVERAGE([0]!dynTemp3Interval8),"")</f>
        <v/>
      </c>
      <c r="L7" s="30" t="str">
        <f ca="1">IFERROR(AVERAGE([0]!dynTemp3Interval9),"")</f>
        <v/>
      </c>
      <c r="M7" s="30" t="str">
        <f ca="1">IFERROR(AVERAGE([0]!dynTemp3Interval10),"")</f>
        <v/>
      </c>
      <c r="N7" s="29"/>
    </row>
    <row r="8" spans="1:18" ht="13.15" x14ac:dyDescent="0.4">
      <c r="A8" s="58" t="str">
        <f>CONCATENATE(Messwerte!V7," ",Messwerte!H8)</f>
        <v>Mittelwert  Temperatur 4 [°C]</v>
      </c>
      <c r="B8" s="61" t="str">
        <f xml:space="preserve"> IF(Intervalle!$EA$2=4,$B$2,"")</f>
        <v/>
      </c>
      <c r="C8" s="71">
        <v>0</v>
      </c>
      <c r="D8" s="30" t="str">
        <f ca="1">IFERROR(AVERAGE([0]!dynTemp4Interval1),"")</f>
        <v/>
      </c>
      <c r="E8" s="30" t="str">
        <f ca="1">IFERROR(AVERAGE([0]!dynTemp4Interval2),"")</f>
        <v/>
      </c>
      <c r="F8" s="30" t="str">
        <f ca="1">IFERROR(AVERAGE([0]!dynTemp4Interval3),"")</f>
        <v/>
      </c>
      <c r="G8" s="30" t="str">
        <f ca="1">IFERROR(AVERAGE([0]!dynTemp4Interval4),"")</f>
        <v/>
      </c>
      <c r="H8" s="30" t="str">
        <f ca="1">IFERROR(AVERAGE([0]!dynTemp4Interval5),"")</f>
        <v/>
      </c>
      <c r="I8" s="30" t="str">
        <f ca="1">IFERROR(AVERAGE([0]!dynTemp4Interval6),"")</f>
        <v/>
      </c>
      <c r="J8" s="30" t="str">
        <f ca="1">IFERROR(AVERAGE([0]!dynTemp4Interval7),"")</f>
        <v/>
      </c>
      <c r="K8" s="30" t="str">
        <f ca="1">IFERROR(AVERAGE([0]!dynTemp4Interval8),"")</f>
        <v/>
      </c>
      <c r="L8" s="30" t="str">
        <f ca="1">IFERROR(AVERAGE([0]!dynTemp4Interval9),"")</f>
        <v/>
      </c>
      <c r="M8" s="30" t="str">
        <f ca="1">IFERROR(AVERAGE([0]!dynTemp4Interval10),"")</f>
        <v/>
      </c>
      <c r="N8" s="29"/>
    </row>
    <row r="9" spans="1:18" ht="13.15" x14ac:dyDescent="0.4">
      <c r="A9" s="58" t="str">
        <f>CONCATENATE(Messwerte!V7," ",Messwerte!I8)</f>
        <v>Mittelwert  Temperatur 5 [°C]</v>
      </c>
      <c r="B9" s="61" t="str">
        <f xml:space="preserve"> IF(Intervalle!$EA$2=5,$B$2,"")</f>
        <v/>
      </c>
      <c r="C9" s="71">
        <v>0</v>
      </c>
      <c r="D9" s="30" t="str">
        <f ca="1">IFERROR(AVERAGE([0]!dynTemp5Interval1),"")</f>
        <v/>
      </c>
      <c r="E9" s="30" t="str">
        <f ca="1">IFERROR(AVERAGE([0]!dynTemp5Interval2),"")</f>
        <v/>
      </c>
      <c r="F9" s="30" t="str">
        <f ca="1">IFERROR(AVERAGE([0]!dynTemp5Interval3),"")</f>
        <v/>
      </c>
      <c r="G9" s="30" t="str">
        <f ca="1">IFERROR(AVERAGE([0]!dynTemp5Interval4),"")</f>
        <v/>
      </c>
      <c r="H9" s="30" t="str">
        <f ca="1">IFERROR(AVERAGE([0]!dynTemp5Interval5),"")</f>
        <v/>
      </c>
      <c r="I9" s="30" t="str">
        <f ca="1">IFERROR(AVERAGE([0]!dynTemp5Interval6),"")</f>
        <v/>
      </c>
      <c r="J9" s="30" t="str">
        <f ca="1">IFERROR(AVERAGE([0]!dynTemp5Interval7),"")</f>
        <v/>
      </c>
      <c r="K9" s="30" t="str">
        <f ca="1">IFERROR(AVERAGE([0]!dynTemp5Interval8),"")</f>
        <v/>
      </c>
      <c r="L9" s="30" t="str">
        <f ca="1">IFERROR(AVERAGE([0]!dynTemp5Interval9),"")</f>
        <v/>
      </c>
      <c r="M9" s="30" t="str">
        <f ca="1">IFERROR(AVERAGE([0]!dynTemp5Interval10),"")</f>
        <v/>
      </c>
      <c r="N9" s="29"/>
    </row>
    <row r="10" spans="1:18" ht="13.15" x14ac:dyDescent="0.4">
      <c r="A10" s="58" t="str">
        <f>CONCATENATE(Messwerte!V7," ",Messwerte!J8)</f>
        <v>Mittelwert  Temperatur 6 [°C]</v>
      </c>
      <c r="B10" s="61" t="str">
        <f xml:space="preserve"> IF(Intervalle!$EA$2=6,$B$2,"")</f>
        <v/>
      </c>
      <c r="C10" s="71">
        <v>0</v>
      </c>
      <c r="D10" s="30" t="str">
        <f ca="1">IFERROR(AVERAGE([0]!dynTemp6Interval1),"")</f>
        <v/>
      </c>
      <c r="E10" s="30" t="str">
        <f ca="1">IFERROR(AVERAGE([0]!dynTemp6Interval2),"")</f>
        <v/>
      </c>
      <c r="F10" s="30" t="str">
        <f ca="1">IFERROR(AVERAGE([0]!dynTemp6Interval3),"")</f>
        <v/>
      </c>
      <c r="G10" s="30" t="str">
        <f ca="1">IFERROR(AVERAGE([0]!dynTemp6Interval4),"")</f>
        <v/>
      </c>
      <c r="H10" s="30" t="str">
        <f ca="1">IFERROR(AVERAGE([0]!dynTemp6Interval5),"")</f>
        <v/>
      </c>
      <c r="I10" s="30" t="str">
        <f ca="1">IFERROR(AVERAGE([0]!dynTemp6Interval6),"")</f>
        <v/>
      </c>
      <c r="J10" s="30" t="str">
        <f ca="1">IFERROR(AVERAGE([0]!dynTemp6Interval7),"")</f>
        <v/>
      </c>
      <c r="K10" s="30" t="str">
        <f ca="1">IFERROR(AVERAGE([0]!dynTemp6Interval8),"")</f>
        <v/>
      </c>
      <c r="L10" s="30" t="str">
        <f ca="1">IFERROR(AVERAGE([0]!dynTemp6Interval9),"")</f>
        <v/>
      </c>
      <c r="M10" s="30" t="str">
        <f ca="1">IFERROR(AVERAGE([0]!dynTemp6Interval10),"")</f>
        <v/>
      </c>
      <c r="N10" s="29"/>
    </row>
    <row r="11" spans="1:18" ht="13.15" x14ac:dyDescent="0.4">
      <c r="A11" s="58" t="str">
        <f>CONCATENATE(Messwerte!V7," ",Messwerte!K8)</f>
        <v>Mittelwert  Temperatur 7 [°C]</v>
      </c>
      <c r="B11" s="61" t="str">
        <f xml:space="preserve"> IF(Intervalle!$EA$2=7,$B$2,"")</f>
        <v/>
      </c>
      <c r="C11" s="71">
        <v>0</v>
      </c>
      <c r="D11" s="30" t="str">
        <f ca="1">IFERROR(AVERAGE([0]!dynTemp7Interval1),"")</f>
        <v/>
      </c>
      <c r="E11" s="30" t="str">
        <f ca="1">IFERROR(AVERAGE([0]!dynTemp7Interval2),"")</f>
        <v/>
      </c>
      <c r="F11" s="30" t="str">
        <f ca="1">IFERROR(AVERAGE([0]!dynTemp7Interval3),"")</f>
        <v/>
      </c>
      <c r="G11" s="30" t="str">
        <f ca="1">IFERROR(AVERAGE([0]!dynTemp7Interval4),"")</f>
        <v/>
      </c>
      <c r="H11" s="30" t="str">
        <f ca="1">IFERROR(AVERAGE([0]!dynTemp7Interval5),"")</f>
        <v/>
      </c>
      <c r="I11" s="30" t="str">
        <f ca="1">IFERROR(AVERAGE([0]!dynTemp7Interval6),"")</f>
        <v/>
      </c>
      <c r="J11" s="30" t="str">
        <f ca="1">IFERROR(AVERAGE([0]!dynTemp7Interval7),"")</f>
        <v/>
      </c>
      <c r="K11" s="30" t="str">
        <f ca="1">IFERROR(AVERAGE([0]!dynTemp7Interval8),"")</f>
        <v/>
      </c>
      <c r="L11" s="30" t="str">
        <f ca="1">IFERROR(AVERAGE([0]!dynTemp7Interval9),"")</f>
        <v/>
      </c>
      <c r="M11" s="30" t="str">
        <f ca="1">IFERROR(AVERAGE([0]!dynTemp7Interval10),"")</f>
        <v/>
      </c>
      <c r="N11" s="29"/>
    </row>
    <row r="12" spans="1:18" ht="13.15" x14ac:dyDescent="0.4">
      <c r="A12" s="58" t="str">
        <f>CONCATENATE(Messwerte!V7," ",Messwerte!L8)</f>
        <v>Mittelwert  Temperatur 8 [°C]</v>
      </c>
      <c r="B12" s="61" t="str">
        <f xml:space="preserve"> IF(Intervalle!$EA$2=8,$B$2,"")</f>
        <v/>
      </c>
      <c r="C12" s="71">
        <v>0</v>
      </c>
      <c r="D12" s="30" t="str">
        <f ca="1">IFERROR(AVERAGE([0]!dynTemp8Interval1),"")</f>
        <v/>
      </c>
      <c r="E12" s="30" t="str">
        <f ca="1">IFERROR(AVERAGE([0]!dynTemp8Interval2),"")</f>
        <v/>
      </c>
      <c r="F12" s="30" t="str">
        <f ca="1">IFERROR(AVERAGE([0]!dynTemp8Interval3),"")</f>
        <v/>
      </c>
      <c r="G12" s="30" t="str">
        <f ca="1">IFERROR(AVERAGE([0]!dynTemp8Interval4),"")</f>
        <v/>
      </c>
      <c r="H12" s="30" t="str">
        <f ca="1">IFERROR(AVERAGE([0]!dynTemp8Interval5),"")</f>
        <v/>
      </c>
      <c r="I12" s="30" t="str">
        <f ca="1">IFERROR(AVERAGE([0]!dynTemp8Interval6),"")</f>
        <v/>
      </c>
      <c r="J12" s="30" t="str">
        <f ca="1">IFERROR(AVERAGE([0]!dynTemp8Interval7),"")</f>
        <v/>
      </c>
      <c r="K12" s="30" t="str">
        <f ca="1">IFERROR(AVERAGE([0]!dynTemp8Interval8),"")</f>
        <v/>
      </c>
      <c r="L12" s="30" t="str">
        <f ca="1">IFERROR(AVERAGE([0]!dynTemp8Interval9),"")</f>
        <v/>
      </c>
      <c r="M12" s="30" t="str">
        <f ca="1">IFERROR(AVERAGE([0]!dynTemp8Interval10),"")</f>
        <v/>
      </c>
      <c r="N12" s="29"/>
    </row>
    <row r="13" spans="1:18" ht="13.15" x14ac:dyDescent="0.4">
      <c r="A13" s="58" t="str">
        <f>CONCATENATE(Messwerte!V7," ",Messwerte!M8)</f>
        <v>Mittelwert  Temperatur 9 [°C]</v>
      </c>
      <c r="B13" s="61" t="str">
        <f xml:space="preserve"> IF(Intervalle!$EA$2=9,$B$2,"")</f>
        <v/>
      </c>
      <c r="C13" s="71">
        <v>0</v>
      </c>
      <c r="D13" s="30" t="str">
        <f ca="1">IFERROR(AVERAGE([0]!dynTemp9Interval1),"")</f>
        <v/>
      </c>
      <c r="E13" s="30" t="str">
        <f ca="1">IFERROR(AVERAGE([0]!dynTemp9Interval2),"")</f>
        <v/>
      </c>
      <c r="F13" s="30" t="str">
        <f ca="1">IFERROR(AVERAGE([0]!dynTemp9Interval3),"")</f>
        <v/>
      </c>
      <c r="G13" s="30" t="str">
        <f ca="1">IFERROR(AVERAGE([0]!dynTemp9Interval4),"")</f>
        <v/>
      </c>
      <c r="H13" s="30" t="str">
        <f ca="1">IFERROR(AVERAGE([0]!dynTemp9Interval5),"")</f>
        <v/>
      </c>
      <c r="I13" s="30" t="str">
        <f ca="1">IFERROR(AVERAGE([0]!dynTemp9Interval6),"")</f>
        <v/>
      </c>
      <c r="J13" s="30" t="str">
        <f ca="1">IFERROR(AVERAGE([0]!dynTemp9Interval7),"")</f>
        <v/>
      </c>
      <c r="K13" s="30" t="str">
        <f ca="1">IFERROR(AVERAGE([0]!dynTemp9Interval8),"")</f>
        <v/>
      </c>
      <c r="L13" s="30" t="str">
        <f ca="1">IFERROR(AVERAGE([0]!dynTemp9Interval9),"")</f>
        <v/>
      </c>
      <c r="M13" s="30" t="str">
        <f ca="1">IFERROR(AVERAGE([0]!dynTemp9Interval10),"")</f>
        <v/>
      </c>
      <c r="N13" s="29"/>
    </row>
    <row r="14" spans="1:18" ht="13.15" x14ac:dyDescent="0.4">
      <c r="A14" s="58" t="str">
        <f>CONCATENATE(Messwerte!V7," ",Messwerte!N8)</f>
        <v>Mittelwert  Temperatur 10 [°C]</v>
      </c>
      <c r="B14" s="61" t="str">
        <f xml:space="preserve"> IF(Intervalle!$EA$2=10,$B$2,"")</f>
        <v/>
      </c>
      <c r="C14" s="71">
        <v>0</v>
      </c>
      <c r="D14" s="30" t="str">
        <f ca="1">IFERROR(AVERAGE([0]!dynTemp10Interval1),"")</f>
        <v/>
      </c>
      <c r="E14" s="30" t="str">
        <f ca="1">IFERROR(AVERAGE([0]!dynTemp10Interval2),"")</f>
        <v/>
      </c>
      <c r="F14" s="30" t="str">
        <f ca="1">IFERROR(AVERAGE([0]!dynTemp10Interval3),"")</f>
        <v/>
      </c>
      <c r="G14" s="30" t="str">
        <f ca="1">IFERROR(AVERAGE([0]!dynTemp10Interval4),"")</f>
        <v/>
      </c>
      <c r="H14" s="30" t="str">
        <f ca="1">IFERROR(AVERAGE([0]!dynTemp10Interval5),"")</f>
        <v/>
      </c>
      <c r="I14" s="30" t="str">
        <f ca="1">IFERROR(AVERAGE([0]!dynTemp10Interval6),"")</f>
        <v/>
      </c>
      <c r="J14" s="30" t="str">
        <f ca="1">IFERROR(AVERAGE([0]!dynTemp10Interval7),"")</f>
        <v/>
      </c>
      <c r="K14" s="30" t="str">
        <f ca="1">IFERROR(AVERAGE([0]!dynTemp10Interval8),"")</f>
        <v/>
      </c>
      <c r="L14" s="30" t="str">
        <f ca="1">IFERROR(AVERAGE([0]!dynTemp10Interval9),"")</f>
        <v/>
      </c>
      <c r="M14" s="30" t="str">
        <f ca="1">IFERROR(AVERAGE([0]!dynTemp10Interval10),"")</f>
        <v/>
      </c>
      <c r="N14" s="29"/>
    </row>
    <row r="15" spans="1:18" ht="13.15" customHeight="1" x14ac:dyDescent="0.4">
      <c r="A15" s="108" t="str">
        <f>CONCATENATE(Messwerte!V7," ",Messwerte!U7," [°C]")</f>
        <v>Mittelwert  Umgebungstemperatur [°C]</v>
      </c>
      <c r="B15" s="109"/>
      <c r="C15" s="72">
        <v>0</v>
      </c>
      <c r="D15" s="65" t="str">
        <f ca="1">IFERROR(IF(Intervalle!$EA$2=1,D5,IF(Intervalle!$EA$2=2,D6,IF(Intervalle!$EA$2=3,D7,IF(Intervalle!$EA$2=4,D8,IF(Intervalle!$EA$2=5,D9,IF(Intervalle!$EA$2=6,D10,IF(Intervalle!$EA$2=7,D11,IF(Intervalle!$EA$2=8,D12,IF(Intervalle!$EA$2=9,D13,D14))))))))),"")</f>
        <v/>
      </c>
      <c r="E15" s="65" t="str">
        <f ca="1">IFERROR(IF(Intervalle!$EA$2=1,E5,IF(Intervalle!$EA$2=2,E6,IF(Intervalle!$EA$2=3,E7,IF(Intervalle!$EA$2=4,E8,IF(Intervalle!$EA$2=5,E9,IF(Intervalle!$EA$2=6,E10,IF(Intervalle!$EA$2=7,E11,IF(Intervalle!$EA$2=8,E12,IF(Intervalle!$EA$2=9,E13,E14))))))))),"")</f>
        <v/>
      </c>
      <c r="F15" s="65" t="str">
        <f ca="1">IFERROR(IF(Intervalle!$EA$2=1,F5,IF(Intervalle!$EA$2=2,F6,IF(Intervalle!$EA$2=3,F7,IF(Intervalle!$EA$2=4,F8,IF(Intervalle!$EA$2=5,F9,IF(Intervalle!$EA$2=6,F10,IF(Intervalle!$EA$2=7,F11,IF(Intervalle!$EA$2=8,F12,IF(Intervalle!$EA$2=9,F13,F14))))))))),"")</f>
        <v/>
      </c>
      <c r="G15" s="65" t="str">
        <f ca="1">IFERROR(IF(Intervalle!$EA$2=1,G5,IF(Intervalle!$EA$2=2,G6,IF(Intervalle!$EA$2=3,G7,IF(Intervalle!$EA$2=4,G8,IF(Intervalle!$EA$2=5,G9,IF(Intervalle!$EA$2=6,G10,IF(Intervalle!$EA$2=7,G11,IF(Intervalle!$EA$2=8,G12,IF(Intervalle!$EA$2=9,G13,G14))))))))),"")</f>
        <v/>
      </c>
      <c r="H15" s="65" t="str">
        <f ca="1">IFERROR(IF(Intervalle!$EA$2=1,H5,IF(Intervalle!$EA$2=2,H6,IF(Intervalle!$EA$2=3,H7,IF(Intervalle!$EA$2=4,H8,IF(Intervalle!$EA$2=5,H9,IF(Intervalle!$EA$2=6,H10,IF(Intervalle!$EA$2=7,H11,IF(Intervalle!$EA$2=8,H12,IF(Intervalle!$EA$2=9,H13,H14))))))))),"")</f>
        <v/>
      </c>
      <c r="I15" s="65" t="str">
        <f ca="1">IFERROR(IF(Intervalle!$EA$2=1,I5,IF(Intervalle!$EA$2=2,I6,IF(Intervalle!$EA$2=3,I7,IF(Intervalle!$EA$2=4,I8,IF(Intervalle!$EA$2=5,I9,IF(Intervalle!$EA$2=6,I10,IF(Intervalle!$EA$2=7,I11,IF(Intervalle!$EA$2=8,I12,IF(Intervalle!$EA$2=9,I13,I14))))))))),"")</f>
        <v/>
      </c>
      <c r="J15" s="65" t="str">
        <f ca="1">IFERROR(IF(Intervalle!$EA$2=1,J5,IF(Intervalle!$EA$2=2,J6,IF(Intervalle!$EA$2=3,J7,IF(Intervalle!$EA$2=4,J8,IF(Intervalle!$EA$2=5,J9,IF(Intervalle!$EA$2=6,J10,IF(Intervalle!$EA$2=7,J11,IF(Intervalle!$EA$2=8,J12,IF(Intervalle!$EA$2=9,J13,J14))))))))),"")</f>
        <v/>
      </c>
      <c r="K15" s="65" t="str">
        <f ca="1">IFERROR(IF(Intervalle!$EA$2=1,K5,IF(Intervalle!$EA$2=2,K6,IF(Intervalle!$EA$2=3,K7,IF(Intervalle!$EA$2=4,K8,IF(Intervalle!$EA$2=5,K9,IF(Intervalle!$EA$2=6,K10,IF(Intervalle!$EA$2=7,K11,IF(Intervalle!$EA$2=8,K12,IF(Intervalle!$EA$2=9,K13,K14))))))))),"")</f>
        <v/>
      </c>
      <c r="L15" s="65" t="str">
        <f ca="1">IFERROR(IF(Intervalle!$EA$2=1,L5,IF(Intervalle!$EA$2=2,L6,IF(Intervalle!$EA$2=3,L7,IF(Intervalle!$EA$2=4,L8,IF(Intervalle!$EA$2=5,L9,IF(Intervalle!$EA$2=6,L10,IF(Intervalle!$EA$2=7,L11,IF(Intervalle!$EA$2=8,L12,IF(Intervalle!$EA$2=9,L13,L14))))))))),"")</f>
        <v/>
      </c>
      <c r="M15" s="65" t="str">
        <f ca="1">IFERROR(IF(Intervalle!$EA$2=1,M5,IF(Intervalle!$EA$2=2,M6,IF(Intervalle!$EA$2=3,M7,IF(Intervalle!$EA$2=4,M8,IF(Intervalle!$EA$2=5,M9,IF(Intervalle!$EA$2=6,M10,IF(Intervalle!$EA$2=7,M11,IF(Intervalle!$EA$2=8,M12,IF(Intervalle!$EA$2=9,M13,M14))))))))),"")</f>
        <v/>
      </c>
      <c r="N15" s="73"/>
    </row>
    <row r="16" spans="1:18" ht="12.75" customHeight="1" x14ac:dyDescent="0.4">
      <c r="A16" s="106" t="str">
        <f>CONCATENATE(Messwerte!V7," ",LEFT(Messwerte!T8,LEN(Messwerte!T8)-4),Messwerte!W7," (",Messwerte!W8,"-",Messwerte!U7,") [°C]")</f>
        <v>Mittelwert  Temperatur Differenz (Temperatur 1-Umgebungstemperatur) [°C]</v>
      </c>
      <c r="B16" s="107"/>
      <c r="C16" s="74">
        <v>0</v>
      </c>
      <c r="D16" s="30" t="str">
        <f ca="1">IFERROR(D5-D$15,"")</f>
        <v/>
      </c>
      <c r="E16" s="30" t="str">
        <f t="shared" ref="E16:M16" ca="1" si="0">IFERROR(E5-E$15,"")</f>
        <v/>
      </c>
      <c r="F16" s="30" t="str">
        <f t="shared" ca="1" si="0"/>
        <v/>
      </c>
      <c r="G16" s="30" t="str">
        <f t="shared" ca="1" si="0"/>
        <v/>
      </c>
      <c r="H16" s="30" t="str">
        <f t="shared" ca="1" si="0"/>
        <v/>
      </c>
      <c r="I16" s="30" t="str">
        <f t="shared" ca="1" si="0"/>
        <v/>
      </c>
      <c r="J16" s="30" t="str">
        <f t="shared" ca="1" si="0"/>
        <v/>
      </c>
      <c r="K16" s="30" t="str">
        <f t="shared" ca="1" si="0"/>
        <v/>
      </c>
      <c r="L16" s="30" t="str">
        <f t="shared" ca="1" si="0"/>
        <v/>
      </c>
      <c r="M16" s="30" t="str">
        <f t="shared" ca="1" si="0"/>
        <v/>
      </c>
      <c r="N16" s="75"/>
    </row>
    <row r="17" spans="1:14" ht="13.15" customHeight="1" x14ac:dyDescent="0.4">
      <c r="A17" s="106" t="str">
        <f>CONCATENATE(Messwerte!V7," ",LEFT(Messwerte!T8,LEN(Messwerte!T8)-4),Messwerte!W7," (",Messwerte!X8,"-",Messwerte!U7,") [°C]")</f>
        <v>Mittelwert  Temperatur Differenz (Temperatur 2-Umgebungstemperatur) [°C]</v>
      </c>
      <c r="B17" s="107"/>
      <c r="C17" s="74">
        <v>0</v>
      </c>
      <c r="D17" s="30" t="str">
        <f t="shared" ref="D17:D25" ca="1" si="1">IFERROR(D6-D$15,"")</f>
        <v/>
      </c>
      <c r="E17" s="30" t="str">
        <f t="shared" ref="E17:M17" ca="1" si="2">IFERROR(E6-E$15,"")</f>
        <v/>
      </c>
      <c r="F17" s="30" t="str">
        <f t="shared" ca="1" si="2"/>
        <v/>
      </c>
      <c r="G17" s="30" t="str">
        <f t="shared" ca="1" si="2"/>
        <v/>
      </c>
      <c r="H17" s="30" t="str">
        <f t="shared" ca="1" si="2"/>
        <v/>
      </c>
      <c r="I17" s="30" t="str">
        <f t="shared" ca="1" si="2"/>
        <v/>
      </c>
      <c r="J17" s="30" t="str">
        <f t="shared" ca="1" si="2"/>
        <v/>
      </c>
      <c r="K17" s="30" t="str">
        <f t="shared" ca="1" si="2"/>
        <v/>
      </c>
      <c r="L17" s="30" t="str">
        <f t="shared" ca="1" si="2"/>
        <v/>
      </c>
      <c r="M17" s="30" t="str">
        <f t="shared" ca="1" si="2"/>
        <v/>
      </c>
      <c r="N17" s="29"/>
    </row>
    <row r="18" spans="1:14" ht="13.15" customHeight="1" x14ac:dyDescent="0.4">
      <c r="A18" s="106" t="str">
        <f>CONCATENATE(Messwerte!V7," ",LEFT(Messwerte!T8,LEN(Messwerte!T8)-4),Messwerte!W7," (",Messwerte!Y8,"-",Messwerte!U7,") [°C]")</f>
        <v>Mittelwert  Temperatur Differenz (Temperatur 3-Umgebungstemperatur) [°C]</v>
      </c>
      <c r="B18" s="107"/>
      <c r="C18" s="74">
        <v>0</v>
      </c>
      <c r="D18" s="30" t="str">
        <f t="shared" ca="1" si="1"/>
        <v/>
      </c>
      <c r="E18" s="30" t="str">
        <f t="shared" ref="E18:M18" ca="1" si="3">IFERROR(E7-E$15,"")</f>
        <v/>
      </c>
      <c r="F18" s="30" t="str">
        <f t="shared" ca="1" si="3"/>
        <v/>
      </c>
      <c r="G18" s="30" t="str">
        <f t="shared" ca="1" si="3"/>
        <v/>
      </c>
      <c r="H18" s="30" t="str">
        <f t="shared" ca="1" si="3"/>
        <v/>
      </c>
      <c r="I18" s="30" t="str">
        <f t="shared" ca="1" si="3"/>
        <v/>
      </c>
      <c r="J18" s="30" t="str">
        <f t="shared" ca="1" si="3"/>
        <v/>
      </c>
      <c r="K18" s="30" t="str">
        <f t="shared" ca="1" si="3"/>
        <v/>
      </c>
      <c r="L18" s="30" t="str">
        <f t="shared" ca="1" si="3"/>
        <v/>
      </c>
      <c r="M18" s="30" t="str">
        <f t="shared" ca="1" si="3"/>
        <v/>
      </c>
      <c r="N18" s="29"/>
    </row>
    <row r="19" spans="1:14" ht="13.15" customHeight="1" x14ac:dyDescent="0.4">
      <c r="A19" s="106" t="str">
        <f>CONCATENATE(Messwerte!V7," ",LEFT(Messwerte!T8,LEN(Messwerte!T8)-4),Messwerte!W7," (",Messwerte!Z8,"-",Messwerte!U7,") [°C]")</f>
        <v>Mittelwert  Temperatur Differenz (Temperatur 4-Umgebungstemperatur) [°C]</v>
      </c>
      <c r="B19" s="107"/>
      <c r="C19" s="74">
        <v>0</v>
      </c>
      <c r="D19" s="30" t="str">
        <f t="shared" ca="1" si="1"/>
        <v/>
      </c>
      <c r="E19" s="30" t="str">
        <f t="shared" ref="E19:M19" ca="1" si="4">IFERROR(E8-E$15,"")</f>
        <v/>
      </c>
      <c r="F19" s="30" t="str">
        <f t="shared" ca="1" si="4"/>
        <v/>
      </c>
      <c r="G19" s="30" t="str">
        <f t="shared" ca="1" si="4"/>
        <v/>
      </c>
      <c r="H19" s="30" t="str">
        <f t="shared" ca="1" si="4"/>
        <v/>
      </c>
      <c r="I19" s="30" t="str">
        <f t="shared" ca="1" si="4"/>
        <v/>
      </c>
      <c r="J19" s="30" t="str">
        <f t="shared" ca="1" si="4"/>
        <v/>
      </c>
      <c r="K19" s="30" t="str">
        <f t="shared" ca="1" si="4"/>
        <v/>
      </c>
      <c r="L19" s="30" t="str">
        <f t="shared" ca="1" si="4"/>
        <v/>
      </c>
      <c r="M19" s="30" t="str">
        <f t="shared" ca="1" si="4"/>
        <v/>
      </c>
      <c r="N19" s="29"/>
    </row>
    <row r="20" spans="1:14" ht="13.15" customHeight="1" x14ac:dyDescent="0.4">
      <c r="A20" s="106" t="str">
        <f>CONCATENATE(Messwerte!V7," ",LEFT(Messwerte!T8,LEN(Messwerte!T8)-4),Messwerte!W7," (",Messwerte!AA8,"-",Messwerte!U7,") [°C]")</f>
        <v>Mittelwert  Temperatur Differenz (Temperatur 5-Umgebungstemperatur) [°C]</v>
      </c>
      <c r="B20" s="107"/>
      <c r="C20" s="74">
        <v>0</v>
      </c>
      <c r="D20" s="30" t="str">
        <f t="shared" ca="1" si="1"/>
        <v/>
      </c>
      <c r="E20" s="30" t="str">
        <f t="shared" ref="E20:M20" ca="1" si="5">IFERROR(E9-E$15,"")</f>
        <v/>
      </c>
      <c r="F20" s="30" t="str">
        <f t="shared" ca="1" si="5"/>
        <v/>
      </c>
      <c r="G20" s="30" t="str">
        <f t="shared" ca="1" si="5"/>
        <v/>
      </c>
      <c r="H20" s="30" t="str">
        <f t="shared" ca="1" si="5"/>
        <v/>
      </c>
      <c r="I20" s="30" t="str">
        <f t="shared" ca="1" si="5"/>
        <v/>
      </c>
      <c r="J20" s="30" t="str">
        <f t="shared" ca="1" si="5"/>
        <v/>
      </c>
      <c r="K20" s="30" t="str">
        <f t="shared" ca="1" si="5"/>
        <v/>
      </c>
      <c r="L20" s="30" t="str">
        <f t="shared" ca="1" si="5"/>
        <v/>
      </c>
      <c r="M20" s="30" t="str">
        <f t="shared" ca="1" si="5"/>
        <v/>
      </c>
      <c r="N20" s="29"/>
    </row>
    <row r="21" spans="1:14" ht="13.15" customHeight="1" x14ac:dyDescent="0.4">
      <c r="A21" s="106" t="str">
        <f>CONCATENATE(Messwerte!V7," ",LEFT(Messwerte!T8,LEN(Messwerte!T8)-4),Messwerte!W7," (",Messwerte!AB8,"-",Messwerte!U7,") [°C]")</f>
        <v>Mittelwert  Temperatur Differenz (Temperatur 6-Umgebungstemperatur) [°C]</v>
      </c>
      <c r="B21" s="107"/>
      <c r="C21" s="74">
        <v>0</v>
      </c>
      <c r="D21" s="30" t="str">
        <f t="shared" ca="1" si="1"/>
        <v/>
      </c>
      <c r="E21" s="30" t="str">
        <f t="shared" ref="E21:M21" ca="1" si="6">IFERROR(E10-E$15,"")</f>
        <v/>
      </c>
      <c r="F21" s="30" t="str">
        <f t="shared" ca="1" si="6"/>
        <v/>
      </c>
      <c r="G21" s="30" t="str">
        <f t="shared" ca="1" si="6"/>
        <v/>
      </c>
      <c r="H21" s="30" t="str">
        <f t="shared" ca="1" si="6"/>
        <v/>
      </c>
      <c r="I21" s="30" t="str">
        <f t="shared" ca="1" si="6"/>
        <v/>
      </c>
      <c r="J21" s="30" t="str">
        <f t="shared" ca="1" si="6"/>
        <v/>
      </c>
      <c r="K21" s="30" t="str">
        <f t="shared" ca="1" si="6"/>
        <v/>
      </c>
      <c r="L21" s="30" t="str">
        <f t="shared" ca="1" si="6"/>
        <v/>
      </c>
      <c r="M21" s="30" t="str">
        <f t="shared" ca="1" si="6"/>
        <v/>
      </c>
      <c r="N21" s="29"/>
    </row>
    <row r="22" spans="1:14" ht="13.15" customHeight="1" x14ac:dyDescent="0.4">
      <c r="A22" s="106" t="str">
        <f>CONCATENATE(Messwerte!V7," ",LEFT(Messwerte!T8,LEN(Messwerte!T8)-4),Messwerte!W7," (",Messwerte!AC8,"-",Messwerte!U7,") [°C]")</f>
        <v>Mittelwert  Temperatur Differenz (Temperatur 7-Umgebungstemperatur) [°C]</v>
      </c>
      <c r="B22" s="107"/>
      <c r="C22" s="74">
        <v>0</v>
      </c>
      <c r="D22" s="30" t="str">
        <f t="shared" ca="1" si="1"/>
        <v/>
      </c>
      <c r="E22" s="30" t="str">
        <f t="shared" ref="E22:M22" ca="1" si="7">IFERROR(E11-E$15,"")</f>
        <v/>
      </c>
      <c r="F22" s="30" t="str">
        <f t="shared" ca="1" si="7"/>
        <v/>
      </c>
      <c r="G22" s="30" t="str">
        <f t="shared" ca="1" si="7"/>
        <v/>
      </c>
      <c r="H22" s="30" t="str">
        <f t="shared" ca="1" si="7"/>
        <v/>
      </c>
      <c r="I22" s="30" t="str">
        <f t="shared" ca="1" si="7"/>
        <v/>
      </c>
      <c r="J22" s="30" t="str">
        <f t="shared" ca="1" si="7"/>
        <v/>
      </c>
      <c r="K22" s="30" t="str">
        <f t="shared" ca="1" si="7"/>
        <v/>
      </c>
      <c r="L22" s="30" t="str">
        <f t="shared" ca="1" si="7"/>
        <v/>
      </c>
      <c r="M22" s="30" t="str">
        <f t="shared" ca="1" si="7"/>
        <v/>
      </c>
      <c r="N22" s="29"/>
    </row>
    <row r="23" spans="1:14" ht="13.15" customHeight="1" x14ac:dyDescent="0.4">
      <c r="A23" s="106" t="str">
        <f>CONCATENATE(Messwerte!V7," ",LEFT(Messwerte!T8,LEN(Messwerte!T8)-4),Messwerte!W7," (",Messwerte!AD8,"-",Messwerte!U7,") [°C]")</f>
        <v>Mittelwert  Temperatur Differenz (Temperatur 8-Umgebungstemperatur) [°C]</v>
      </c>
      <c r="B23" s="107"/>
      <c r="C23" s="74">
        <v>0</v>
      </c>
      <c r="D23" s="30" t="str">
        <f t="shared" ca="1" si="1"/>
        <v/>
      </c>
      <c r="E23" s="30" t="str">
        <f t="shared" ref="E23:M23" ca="1" si="8">IFERROR(E12-E$15,"")</f>
        <v/>
      </c>
      <c r="F23" s="30" t="str">
        <f t="shared" ca="1" si="8"/>
        <v/>
      </c>
      <c r="G23" s="30" t="str">
        <f t="shared" ca="1" si="8"/>
        <v/>
      </c>
      <c r="H23" s="30" t="str">
        <f t="shared" ca="1" si="8"/>
        <v/>
      </c>
      <c r="I23" s="30" t="str">
        <f t="shared" ca="1" si="8"/>
        <v/>
      </c>
      <c r="J23" s="30" t="str">
        <f t="shared" ca="1" si="8"/>
        <v/>
      </c>
      <c r="K23" s="30" t="str">
        <f t="shared" ca="1" si="8"/>
        <v/>
      </c>
      <c r="L23" s="30" t="str">
        <f t="shared" ca="1" si="8"/>
        <v/>
      </c>
      <c r="M23" s="30" t="str">
        <f t="shared" ca="1" si="8"/>
        <v/>
      </c>
      <c r="N23" s="29"/>
    </row>
    <row r="24" spans="1:14" ht="13.15" customHeight="1" x14ac:dyDescent="0.4">
      <c r="A24" s="106" t="str">
        <f>CONCATENATE(Messwerte!V7," ",LEFT(Messwerte!T8,LEN(Messwerte!T8)-4),Messwerte!W7," (",Messwerte!AE8,"-",Messwerte!U7,") [°C]")</f>
        <v>Mittelwert  Temperatur Differenz (Temperatur 9-Umgebungstemperatur) [°C]</v>
      </c>
      <c r="B24" s="107"/>
      <c r="C24" s="74">
        <v>0</v>
      </c>
      <c r="D24" s="30" t="str">
        <f t="shared" ca="1" si="1"/>
        <v/>
      </c>
      <c r="E24" s="30" t="str">
        <f t="shared" ref="E24:M24" ca="1" si="9">IFERROR(E13-E$15,"")</f>
        <v/>
      </c>
      <c r="F24" s="30" t="str">
        <f t="shared" ca="1" si="9"/>
        <v/>
      </c>
      <c r="G24" s="30" t="str">
        <f t="shared" ca="1" si="9"/>
        <v/>
      </c>
      <c r="H24" s="30" t="str">
        <f t="shared" ca="1" si="9"/>
        <v/>
      </c>
      <c r="I24" s="30" t="str">
        <f t="shared" ca="1" si="9"/>
        <v/>
      </c>
      <c r="J24" s="30" t="str">
        <f t="shared" ca="1" si="9"/>
        <v/>
      </c>
      <c r="K24" s="30" t="str">
        <f t="shared" ca="1" si="9"/>
        <v/>
      </c>
      <c r="L24" s="30" t="str">
        <f t="shared" ca="1" si="9"/>
        <v/>
      </c>
      <c r="M24" s="30" t="str">
        <f t="shared" ca="1" si="9"/>
        <v/>
      </c>
      <c r="N24" s="29"/>
    </row>
    <row r="25" spans="1:14" ht="13.15" customHeight="1" x14ac:dyDescent="0.4">
      <c r="A25" s="121" t="str">
        <f>CONCATENATE(Messwerte!V7," ",LEFT(Messwerte!T8,LEN(Messwerte!T8)-4),Messwerte!W7," (",Messwerte!AF8,"-",Messwerte!U7,") [°C]")</f>
        <v>Mittelwert  Temperatur Differenz (Temperatur 10-Umgebungstemperatur) [°C]</v>
      </c>
      <c r="B25" s="122"/>
      <c r="C25" s="74">
        <v>0</v>
      </c>
      <c r="D25" s="30" t="str">
        <f t="shared" ca="1" si="1"/>
        <v/>
      </c>
      <c r="E25" s="30" t="str">
        <f t="shared" ref="E25:M25" ca="1" si="10">IFERROR(E14-E$15,"")</f>
        <v/>
      </c>
      <c r="F25" s="30" t="str">
        <f t="shared" ca="1" si="10"/>
        <v/>
      </c>
      <c r="G25" s="30" t="str">
        <f t="shared" ca="1" si="10"/>
        <v/>
      </c>
      <c r="H25" s="30" t="str">
        <f t="shared" ca="1" si="10"/>
        <v/>
      </c>
      <c r="I25" s="30" t="str">
        <f t="shared" ca="1" si="10"/>
        <v/>
      </c>
      <c r="J25" s="30" t="str">
        <f t="shared" ca="1" si="10"/>
        <v/>
      </c>
      <c r="K25" s="30" t="str">
        <f t="shared" ca="1" si="10"/>
        <v/>
      </c>
      <c r="L25" s="30" t="str">
        <f t="shared" ca="1" si="10"/>
        <v/>
      </c>
      <c r="M25" s="30" t="str">
        <f t="shared" ca="1" si="10"/>
        <v/>
      </c>
      <c r="N25" s="29"/>
    </row>
    <row r="26" spans="1:14" ht="13.15" customHeight="1" x14ac:dyDescent="0.4">
      <c r="A26" s="119" t="str">
        <f>CONCATENATE(Messwerte!X7," ",LEFT(Messwerte!T8,LEN(Messwerte!T8)-4),"(",Messwerte!W8,"-",Messwerte!U7,") [°C]")</f>
        <v>Derating Temperatur (Temperatur 1-Umgebungstemperatur) [°C]</v>
      </c>
      <c r="B26" s="120"/>
      <c r="C26" s="74">
        <f>Messwerte!$W$9</f>
        <v>0</v>
      </c>
      <c r="D26" s="30" t="str">
        <f ca="1">IFERROR(IF(OR(D36&gt;$N$36,D16=0),"",Messwerte!$W$9-D16),"")</f>
        <v/>
      </c>
      <c r="E26" s="30" t="str">
        <f ca="1">IFERROR(IF(OR(E36&gt;$N$36,E16=0),"",Messwerte!$W$9-E16),"")</f>
        <v/>
      </c>
      <c r="F26" s="30" t="str">
        <f ca="1">IFERROR(IF(OR(F36&gt;$N$36,F16=0),"",Messwerte!$W$9-F16),"")</f>
        <v/>
      </c>
      <c r="G26" s="30" t="str">
        <f ca="1">IFERROR(IF(OR(G36&gt;$N$36,G16=0),"",Messwerte!$W$9-G16),"")</f>
        <v/>
      </c>
      <c r="H26" s="30" t="str">
        <f ca="1">IFERROR(IF(OR(H36&gt;$N$36,H16=0),"",Messwerte!$W$9-H16),"")</f>
        <v/>
      </c>
      <c r="I26" s="30" t="str">
        <f ca="1">IFERROR(IF(OR(I36&gt;$N$36,I16=0),"",Messwerte!$W$9-I16),"")</f>
        <v/>
      </c>
      <c r="J26" s="30" t="str">
        <f ca="1">IFERROR(IF(OR(J36&gt;$N$36,J16=0),"",Messwerte!$W$9-J16),"")</f>
        <v/>
      </c>
      <c r="K26" s="30" t="str">
        <f ca="1">IFERROR(IF(OR(K36&gt;$N$36,K16=0),"",Messwerte!$W$9-K16),"")</f>
        <v/>
      </c>
      <c r="L26" s="30" t="str">
        <f ca="1">IFERROR(IF(OR(L36&gt;$N$36,L16=0),"",Messwerte!$W$9-L16),"")</f>
        <v/>
      </c>
      <c r="M26" s="30" t="str">
        <f ca="1">IFERROR(IF(OR(M36&gt;$N$36,M16=0),"",Messwerte!$W$9-M16),"")</f>
        <v/>
      </c>
      <c r="N26" s="29"/>
    </row>
    <row r="27" spans="1:14" ht="13.15" customHeight="1" x14ac:dyDescent="0.4">
      <c r="A27" s="119" t="str">
        <f>CONCATENATE(Messwerte!X7," ",LEFT(Messwerte!T8,LEN(Messwerte!T8)-4),"(",Messwerte!X8,"-",Messwerte!U7,") [°C]")</f>
        <v>Derating Temperatur (Temperatur 2-Umgebungstemperatur) [°C]</v>
      </c>
      <c r="B27" s="120"/>
      <c r="C27" s="74">
        <f>Messwerte!$X$9</f>
        <v>0</v>
      </c>
      <c r="D27" s="30" t="str">
        <f ca="1">IFERROR(IF(OR(D37&gt;$N$36,D17=0),"",Messwerte!$X$9-D17),"")</f>
        <v/>
      </c>
      <c r="E27" s="30" t="str">
        <f ca="1">IFERROR(IF(OR(E37&gt;$N$36,E17=0),"",Messwerte!$X$9-E17),"")</f>
        <v/>
      </c>
      <c r="F27" s="30" t="str">
        <f ca="1">IFERROR(IF(OR(F37&gt;$N$36,F17=0),"",Messwerte!$X$9-F17),"")</f>
        <v/>
      </c>
      <c r="G27" s="30" t="str">
        <f ca="1">IFERROR(IF(OR(G37&gt;$N$36,G17=0),"",Messwerte!$X$9-G17),"")</f>
        <v/>
      </c>
      <c r="H27" s="30" t="str">
        <f ca="1">IFERROR(IF(OR(H37&gt;$N$36,H17=0),"",Messwerte!$X$9-H17),"")</f>
        <v/>
      </c>
      <c r="I27" s="30" t="str">
        <f ca="1">IFERROR(IF(OR(I37&gt;$N$36,I17=0),"",Messwerte!$X$9-I17),"")</f>
        <v/>
      </c>
      <c r="J27" s="30" t="str">
        <f ca="1">IFERROR(IF(OR(J37&gt;$N$36,J17=0),"",Messwerte!$X$9-J17),"")</f>
        <v/>
      </c>
      <c r="K27" s="30" t="str">
        <f ca="1">IFERROR(IF(OR(K37&gt;$N$36,K17=0),"",Messwerte!$X$9-K17),"")</f>
        <v/>
      </c>
      <c r="L27" s="30" t="str">
        <f ca="1">IFERROR(IF(OR(L37&gt;$N$36,L17=0),"",Messwerte!$X$9-L17),"")</f>
        <v/>
      </c>
      <c r="M27" s="30" t="str">
        <f ca="1">IFERROR(IF(OR(M37&gt;$N$36,M17=0),"",Messwerte!$X$9-M17),"")</f>
        <v/>
      </c>
      <c r="N27" s="29"/>
    </row>
    <row r="28" spans="1:14" ht="13.15" customHeight="1" x14ac:dyDescent="0.4">
      <c r="A28" s="119" t="str">
        <f>CONCATENATE(Messwerte!X7," ",LEFT(Messwerte!T8,LEN(Messwerte!T8)-4),"(",Messwerte!Y8,"-",Messwerte!U7,") [°C]")</f>
        <v>Derating Temperatur (Temperatur 3-Umgebungstemperatur) [°C]</v>
      </c>
      <c r="B28" s="120"/>
      <c r="C28" s="74">
        <f>Messwerte!$Y$9</f>
        <v>0</v>
      </c>
      <c r="D28" s="30" t="str">
        <f ca="1">IFERROR(IF(OR(D38&gt;$N$36,D18=0),"",Messwerte!$Y$9-D18),"")</f>
        <v/>
      </c>
      <c r="E28" s="30" t="str">
        <f ca="1">IFERROR(IF(OR(E38&gt;$N$36,E18=0),"",Messwerte!$Y$9-E18),"")</f>
        <v/>
      </c>
      <c r="F28" s="30" t="str">
        <f ca="1">IFERROR(IF(OR(F38&gt;$N$36,F18=0),"",Messwerte!$Y$9-F18),"")</f>
        <v/>
      </c>
      <c r="G28" s="30" t="str">
        <f ca="1">IFERROR(IF(OR(G38&gt;$N$36,G18=0),"",Messwerte!$Y$9-G18),"")</f>
        <v/>
      </c>
      <c r="H28" s="30" t="str">
        <f ca="1">IFERROR(IF(OR(H38&gt;$N$36,H18=0),"",Messwerte!$Y$9-H18),"")</f>
        <v/>
      </c>
      <c r="I28" s="30" t="str">
        <f ca="1">IFERROR(IF(OR(I38&gt;$N$36,I18=0),"",Messwerte!$Y$9-I18),"")</f>
        <v/>
      </c>
      <c r="J28" s="30" t="str">
        <f ca="1">IFERROR(IF(OR(J38&gt;$N$36,J18=0),"",Messwerte!$Y$9-J18),"")</f>
        <v/>
      </c>
      <c r="K28" s="30" t="str">
        <f ca="1">IFERROR(IF(OR(K38&gt;$N$36,K18=0),"",Messwerte!$Y$9-K18),"")</f>
        <v/>
      </c>
      <c r="L28" s="30" t="str">
        <f ca="1">IFERROR(IF(OR(L38&gt;$N$36,L18=0),"",Messwerte!$Y$9-L18),"")</f>
        <v/>
      </c>
      <c r="M28" s="30" t="str">
        <f ca="1">IFERROR(IF(OR(M38&gt;$N$36,M18=0),"",Messwerte!$Y$9-M18),"")</f>
        <v/>
      </c>
      <c r="N28" s="29"/>
    </row>
    <row r="29" spans="1:14" ht="13.15" customHeight="1" x14ac:dyDescent="0.4">
      <c r="A29" s="119" t="str">
        <f>CONCATENATE(Messwerte!X7," ",LEFT(Messwerte!T8,LEN(Messwerte!T8)-4),"(",Messwerte!Z8,"-",Messwerte!U7,") [°C]")</f>
        <v>Derating Temperatur (Temperatur 4-Umgebungstemperatur) [°C]</v>
      </c>
      <c r="B29" s="120"/>
      <c r="C29" s="74">
        <f>Messwerte!$Z$9</f>
        <v>0</v>
      </c>
      <c r="D29" s="30" t="str">
        <f ca="1">IFERROR(IF(OR(D39&gt;$N$36,D19=0),"",Messwerte!$Z$9-D19),"")</f>
        <v/>
      </c>
      <c r="E29" s="30" t="str">
        <f ca="1">IFERROR(IF(OR(E39&gt;$N$36,E19=0),"",Messwerte!$Z$9-E19),"")</f>
        <v/>
      </c>
      <c r="F29" s="30" t="str">
        <f ca="1">IFERROR(IF(OR(F39&gt;$N$36,F19=0),"",Messwerte!$Z$9-F19),"")</f>
        <v/>
      </c>
      <c r="G29" s="30" t="str">
        <f ca="1">IFERROR(IF(OR(G39&gt;$N$36,G19=0),"",Messwerte!$Z$9-G19),"")</f>
        <v/>
      </c>
      <c r="H29" s="30" t="str">
        <f ca="1">IFERROR(IF(OR(H39&gt;$N$36,H19=0),"",Messwerte!$Z$9-H19),"")</f>
        <v/>
      </c>
      <c r="I29" s="30" t="str">
        <f ca="1">IFERROR(IF(OR(I39&gt;$N$36,I19=0),"",Messwerte!$Z$9-I19),"")</f>
        <v/>
      </c>
      <c r="J29" s="30" t="str">
        <f ca="1">IFERROR(IF(OR(J39&gt;$N$36,J19=0),"",Messwerte!$Z$9-J19),"")</f>
        <v/>
      </c>
      <c r="K29" s="30" t="str">
        <f ca="1">IFERROR(IF(OR(K39&gt;$N$36,K19=0),"",Messwerte!$Z$9-K19),"")</f>
        <v/>
      </c>
      <c r="L29" s="30" t="str">
        <f ca="1">IFERROR(IF(OR(L39&gt;$N$36,L19=0),"",Messwerte!$Z$9-L19),"")</f>
        <v/>
      </c>
      <c r="M29" s="30" t="str">
        <f ca="1">IFERROR(IF(OR(M39&gt;$N$36,M19=0),"",Messwerte!$Z$9-M19),"")</f>
        <v/>
      </c>
      <c r="N29" s="29"/>
    </row>
    <row r="30" spans="1:14" ht="13.15" customHeight="1" x14ac:dyDescent="0.4">
      <c r="A30" s="119" t="str">
        <f>CONCATENATE(Messwerte!X7," ",LEFT(Messwerte!T8,LEN(Messwerte!T8)-4),"(",Messwerte!AA8,"-",Messwerte!U7,") [°C]")</f>
        <v>Derating Temperatur (Temperatur 5-Umgebungstemperatur) [°C]</v>
      </c>
      <c r="B30" s="120"/>
      <c r="C30" s="74">
        <f>Messwerte!$AA$9</f>
        <v>0</v>
      </c>
      <c r="D30" s="30" t="str">
        <f ca="1">IFERROR(IF(OR(D40&gt;$N$36,D20=0),"",Messwerte!$AA$9-D20),"")</f>
        <v/>
      </c>
      <c r="E30" s="30" t="str">
        <f ca="1">IFERROR(IF(OR(E40&gt;$N$36,E20=0),"",Messwerte!$AA$9-E20),"")</f>
        <v/>
      </c>
      <c r="F30" s="30" t="str">
        <f ca="1">IFERROR(IF(OR(F40&gt;$N$36,F20=0),"",Messwerte!$AA$9-F20),"")</f>
        <v/>
      </c>
      <c r="G30" s="30" t="str">
        <f ca="1">IFERROR(IF(OR(G40&gt;$N$36,G20=0),"",Messwerte!$AA$9-G20),"")</f>
        <v/>
      </c>
      <c r="H30" s="30" t="str">
        <f ca="1">IFERROR(IF(OR(H40&gt;$N$36,H20=0),"",Messwerte!$AA$9-H20),"")</f>
        <v/>
      </c>
      <c r="I30" s="30" t="str">
        <f ca="1">IFERROR(IF(OR(I40&gt;$N$36,I20=0),"",Messwerte!$AA$9-I20),"")</f>
        <v/>
      </c>
      <c r="J30" s="30" t="str">
        <f ca="1">IFERROR(IF(OR(J40&gt;$N$36,J20=0),"",Messwerte!$AA$9-J20),"")</f>
        <v/>
      </c>
      <c r="K30" s="30" t="str">
        <f ca="1">IFERROR(IF(OR(K40&gt;$N$36,K20=0),"",Messwerte!$AA$9-K20),"")</f>
        <v/>
      </c>
      <c r="L30" s="30" t="str">
        <f ca="1">IFERROR(IF(OR(L40&gt;$N$36,L20=0),"",Messwerte!$AA$9-L20),"")</f>
        <v/>
      </c>
      <c r="M30" s="30" t="str">
        <f ca="1">IFERROR(IF(OR(M40&gt;$N$36,M20=0),"",Messwerte!$AA$9-M20),"")</f>
        <v/>
      </c>
      <c r="N30" s="29"/>
    </row>
    <row r="31" spans="1:14" ht="13.15" customHeight="1" x14ac:dyDescent="0.4">
      <c r="A31" s="119" t="str">
        <f>CONCATENATE(Messwerte!X7," ",LEFT(Messwerte!T8,LEN(Messwerte!T8)-4),"(",Messwerte!AB8,"-",Messwerte!U7,") [°C]")</f>
        <v>Derating Temperatur (Temperatur 6-Umgebungstemperatur) [°C]</v>
      </c>
      <c r="B31" s="120"/>
      <c r="C31" s="74">
        <f>Messwerte!$AB$9</f>
        <v>0</v>
      </c>
      <c r="D31" s="30" t="str">
        <f ca="1">IFERROR(IF(OR(D41&gt;$N$36,D21=0),"",Messwerte!$AB$9-D21),"")</f>
        <v/>
      </c>
      <c r="E31" s="30" t="str">
        <f ca="1">IFERROR(IF(OR(E41&gt;$N$36,E21=0),"",Messwerte!$AB$9-E21),"")</f>
        <v/>
      </c>
      <c r="F31" s="30" t="str">
        <f ca="1">IFERROR(IF(OR(F41&gt;$N$36,F21=0),"",Messwerte!$AB$9-F21),"")</f>
        <v/>
      </c>
      <c r="G31" s="30" t="str">
        <f ca="1">IFERROR(IF(OR(G41&gt;$N$36,G21=0),"",Messwerte!$AB$9-G21),"")</f>
        <v/>
      </c>
      <c r="H31" s="30" t="str">
        <f ca="1">IFERROR(IF(OR(H41&gt;$N$36,H21=0),"",Messwerte!$AB$9-H21),"")</f>
        <v/>
      </c>
      <c r="I31" s="30" t="str">
        <f ca="1">IFERROR(IF(OR(I41&gt;$N$36,I21=0),"",Messwerte!$AB$9-I21),"")</f>
        <v/>
      </c>
      <c r="J31" s="30" t="str">
        <f ca="1">IFERROR(IF(OR(J41&gt;$N$36,J21=0),"",Messwerte!$AB$9-J21),"")</f>
        <v/>
      </c>
      <c r="K31" s="30" t="str">
        <f ca="1">IFERROR(IF(OR(K41&gt;$N$36,K21=0),"",Messwerte!$AB$9-K21),"")</f>
        <v/>
      </c>
      <c r="L31" s="30" t="str">
        <f ca="1">IFERROR(IF(OR(L41&gt;$N$36,L21=0),"",Messwerte!$AB$9-L21),"")</f>
        <v/>
      </c>
      <c r="M31" s="30" t="str">
        <f ca="1">IFERROR(IF(OR(M41&gt;$N$36,M21=0),"",Messwerte!$AB$9-M21),"")</f>
        <v/>
      </c>
      <c r="N31" s="29"/>
    </row>
    <row r="32" spans="1:14" ht="13.15" customHeight="1" x14ac:dyDescent="0.4">
      <c r="A32" s="119" t="str">
        <f>CONCATENATE(Messwerte!X7," ",LEFT(Messwerte!T8,LEN(Messwerte!T8)-4),"(",Messwerte!AC8,"-",Messwerte!U7,") [°C]")</f>
        <v>Derating Temperatur (Temperatur 7-Umgebungstemperatur) [°C]</v>
      </c>
      <c r="B32" s="120"/>
      <c r="C32" s="74">
        <f>Messwerte!$AC$9</f>
        <v>0</v>
      </c>
      <c r="D32" s="30" t="str">
        <f ca="1">IFERROR(IF(OR(D42&gt;$N$36,D22=0),"",Messwerte!$AC$9-D22),"")</f>
        <v/>
      </c>
      <c r="E32" s="30" t="str">
        <f ca="1">IFERROR(IF(OR(E42&gt;$N$36,E22=0),"",Messwerte!$AC$9-E22),"")</f>
        <v/>
      </c>
      <c r="F32" s="30" t="str">
        <f ca="1">IFERROR(IF(OR(F42&gt;$N$36,F22=0),"",Messwerte!$AC$9-F22),"")</f>
        <v/>
      </c>
      <c r="G32" s="30" t="str">
        <f ca="1">IFERROR(IF(OR(G42&gt;$N$36,G22=0),"",Messwerte!$AC$9-G22),"")</f>
        <v/>
      </c>
      <c r="H32" s="30" t="str">
        <f ca="1">IFERROR(IF(OR(H42&gt;$N$36,H22=0),"",Messwerte!$AC$9-H22),"")</f>
        <v/>
      </c>
      <c r="I32" s="30" t="str">
        <f ca="1">IFERROR(IF(OR(I42&gt;$N$36,I22=0),"",Messwerte!$AC$9-I22),"")</f>
        <v/>
      </c>
      <c r="J32" s="30" t="str">
        <f ca="1">IFERROR(IF(OR(J42&gt;$N$36,J22=0),"",Messwerte!$AC$9-J22),"")</f>
        <v/>
      </c>
      <c r="K32" s="30" t="str">
        <f ca="1">IFERROR(IF(OR(K42&gt;$N$36,K22=0),"",Messwerte!$AC$9-K22),"")</f>
        <v/>
      </c>
      <c r="L32" s="30" t="str">
        <f ca="1">IFERROR(IF(OR(L42&gt;$N$36,L22=0),"",Messwerte!$AC$9-L22),"")</f>
        <v/>
      </c>
      <c r="M32" s="30" t="str">
        <f ca="1">IFERROR(IF(OR(M42&gt;$N$36,M22=0),"",Messwerte!$AC$9-M22),"")</f>
        <v/>
      </c>
      <c r="N32" s="29"/>
    </row>
    <row r="33" spans="1:25" ht="13.15" customHeight="1" x14ac:dyDescent="0.4">
      <c r="A33" s="119" t="str">
        <f>CONCATENATE(Messwerte!X7," ",LEFT(Messwerte!T8,LEN(Messwerte!T8)-4),"(",Messwerte!AD8,"-",Messwerte!U7,") [°C]")</f>
        <v>Derating Temperatur (Temperatur 8-Umgebungstemperatur) [°C]</v>
      </c>
      <c r="B33" s="120"/>
      <c r="C33" s="74">
        <f>Messwerte!$AD$9</f>
        <v>0</v>
      </c>
      <c r="D33" s="30" t="str">
        <f ca="1">IFERROR(IF(OR(D43&gt;$N$36,D23=0),"",Messwerte!$AD$9-D23),"")</f>
        <v/>
      </c>
      <c r="E33" s="30" t="str">
        <f ca="1">IFERROR(IF(OR(E43&gt;$N$36,E23=0),"",Messwerte!$AD$9-E23),"")</f>
        <v/>
      </c>
      <c r="F33" s="30" t="str">
        <f ca="1">IFERROR(IF(OR(F43&gt;$N$36,F23=0),"",Messwerte!$AD$9-F23),"")</f>
        <v/>
      </c>
      <c r="G33" s="30" t="str">
        <f ca="1">IFERROR(IF(OR(G43&gt;$N$36,G23=0),"",Messwerte!$AD$9-G23),"")</f>
        <v/>
      </c>
      <c r="H33" s="30" t="str">
        <f ca="1">IFERROR(IF(OR(H43&gt;$N$36,H23=0),"",Messwerte!$AD$9-H23),"")</f>
        <v/>
      </c>
      <c r="I33" s="30" t="str">
        <f ca="1">IFERROR(IF(OR(I43&gt;$N$36,I23=0),"",Messwerte!$AD$9-I23),"")</f>
        <v/>
      </c>
      <c r="J33" s="30" t="str">
        <f ca="1">IFERROR(IF(OR(J43&gt;$N$36,J23=0),"",Messwerte!$AD$9-J23),"")</f>
        <v/>
      </c>
      <c r="K33" s="30" t="str">
        <f ca="1">IFERROR(IF(OR(K43&gt;$N$36,K23=0),"",Messwerte!$AD$9-K23),"")</f>
        <v/>
      </c>
      <c r="L33" s="30" t="str">
        <f ca="1">IFERROR(IF(OR(L43&gt;$N$36,L23=0),"",Messwerte!$AD$9-L23),"")</f>
        <v/>
      </c>
      <c r="M33" s="30" t="str">
        <f ca="1">IFERROR(IF(OR(M43&gt;$N$36,M23=0),"",Messwerte!$AD$9-M23),"")</f>
        <v/>
      </c>
      <c r="N33" s="29"/>
    </row>
    <row r="34" spans="1:25" ht="13.15" customHeight="1" x14ac:dyDescent="0.4">
      <c r="A34" s="119" t="str">
        <f>CONCATENATE(Messwerte!X7," ",LEFT(Messwerte!T8,LEN(Messwerte!T8)-4),"(",Messwerte!AE8,"-",Messwerte!U7,") [°C]")</f>
        <v>Derating Temperatur (Temperatur 9-Umgebungstemperatur) [°C]</v>
      </c>
      <c r="B34" s="120"/>
      <c r="C34" s="74">
        <f>Messwerte!$AE$9</f>
        <v>0</v>
      </c>
      <c r="D34" s="30" t="str">
        <f ca="1">IFERROR(IF(OR(D44&gt;$N$36,D24=0),"",Messwerte!$AE$9-D24),"")</f>
        <v/>
      </c>
      <c r="E34" s="30" t="str">
        <f ca="1">IFERROR(IF(OR(E44&gt;$N$36,E24=0),"",Messwerte!$AE$9-E24),"")</f>
        <v/>
      </c>
      <c r="F34" s="30" t="str">
        <f ca="1">IFERROR(IF(OR(F44&gt;$N$36,F24=0),"",Messwerte!$AE$9-F24),"")</f>
        <v/>
      </c>
      <c r="G34" s="30" t="str">
        <f ca="1">IFERROR(IF(OR(G44&gt;$N$36,G24=0),"",Messwerte!$AE$9-G24),"")</f>
        <v/>
      </c>
      <c r="H34" s="30" t="str">
        <f ca="1">IFERROR(IF(OR(H44&gt;$N$36,H24=0),"",Messwerte!$AE$9-H24),"")</f>
        <v/>
      </c>
      <c r="I34" s="30" t="str">
        <f ca="1">IFERROR(IF(OR(I44&gt;$N$36,I24=0),"",Messwerte!$AE$9-I24),"")</f>
        <v/>
      </c>
      <c r="J34" s="30" t="str">
        <f ca="1">IFERROR(IF(OR(J44&gt;$N$36,J24=0),"",Messwerte!$AE$9-J24),"")</f>
        <v/>
      </c>
      <c r="K34" s="30" t="str">
        <f ca="1">IFERROR(IF(OR(K44&gt;$N$36,K24=0),"",Messwerte!$AE$9-K24),"")</f>
        <v/>
      </c>
      <c r="L34" s="30" t="str">
        <f ca="1">IFERROR(IF(OR(L44&gt;$N$36,L24=0),"",Messwerte!$AE$9-L24),"")</f>
        <v/>
      </c>
      <c r="M34" s="30" t="str">
        <f ca="1">IFERROR(IF(OR(M44&gt;$N$36,M24=0),"",Messwerte!$AE$9-M24),"")</f>
        <v/>
      </c>
      <c r="N34" s="29"/>
    </row>
    <row r="35" spans="1:25" ht="13.15" customHeight="1" x14ac:dyDescent="0.4">
      <c r="A35" s="119" t="str">
        <f>CONCATENATE(Messwerte!X7," ",LEFT(Messwerte!T8,LEN(Messwerte!T8)-4),"(",Messwerte!AF8,"-",Messwerte!U7,") [°C]")</f>
        <v>Derating Temperatur (Temperatur 10-Umgebungstemperatur) [°C]</v>
      </c>
      <c r="B35" s="120"/>
      <c r="C35" s="74">
        <f>Messwerte!$AF$9</f>
        <v>0</v>
      </c>
      <c r="D35" s="30" t="str">
        <f ca="1">IFERROR(IF(OR(D45&gt;$N$36,D25=0),"",Messwerte!$AF$9-D25),"")</f>
        <v/>
      </c>
      <c r="E35" s="30" t="str">
        <f ca="1">IFERROR(IF(OR(E45&gt;$N$36,E25=0),"",Messwerte!$AF$9-E25),"")</f>
        <v/>
      </c>
      <c r="F35" s="30" t="str">
        <f ca="1">IFERROR(IF(OR(F45&gt;$N$36,F25=0),"",Messwerte!$AF$9-F25),"")</f>
        <v/>
      </c>
      <c r="G35" s="30" t="str">
        <f ca="1">IFERROR(IF(OR(G45&gt;$N$36,G25=0),"",Messwerte!$AF$9-G25),"")</f>
        <v/>
      </c>
      <c r="H35" s="30" t="str">
        <f ca="1">IFERROR(IF(OR(H45&gt;$N$36,H25=0),"",Messwerte!$AF$9-H25),"")</f>
        <v/>
      </c>
      <c r="I35" s="30" t="str">
        <f ca="1">IFERROR(IF(OR(I45&gt;$N$36,I25=0),"",Messwerte!$AF$9-I25),"")</f>
        <v/>
      </c>
      <c r="J35" s="30" t="str">
        <f ca="1">IFERROR(IF(OR(J45&gt;$N$36,J25=0),"",Messwerte!$AF$9-J25),"")</f>
        <v/>
      </c>
      <c r="K35" s="30" t="str">
        <f ca="1">IFERROR(IF(OR(K45&gt;$N$36,K25=0),"",Messwerte!$AF$9-K25),"")</f>
        <v/>
      </c>
      <c r="L35" s="30" t="str">
        <f ca="1">IFERROR(IF(OR(L45&gt;$N$36,L25=0),"",Messwerte!$AF$9-L25),"")</f>
        <v/>
      </c>
      <c r="M35" s="30" t="str">
        <f ca="1">IFERROR(IF(OR(M45&gt;$N$36,M25=0),"",Messwerte!$AF$9-M25),"")</f>
        <v/>
      </c>
      <c r="N35" s="29"/>
    </row>
    <row r="36" spans="1:25" ht="13.5" thickBot="1" x14ac:dyDescent="0.45">
      <c r="A36" s="52" t="str">
        <f>CONCATENATE(Messwerte!X7," ",Messwerte!C8)</f>
        <v>Derating Strom [A]</v>
      </c>
      <c r="B36" s="79">
        <v>0.8</v>
      </c>
      <c r="C36" s="76">
        <f>IFERROR(C3*$B$36,"")</f>
        <v>0</v>
      </c>
      <c r="D36" s="64" t="str">
        <f t="shared" ref="D36:M36" si="11">IFERROR(D3*$B$36,"")</f>
        <v/>
      </c>
      <c r="E36" s="64" t="str">
        <f t="shared" si="11"/>
        <v/>
      </c>
      <c r="F36" s="64" t="str">
        <f t="shared" si="11"/>
        <v/>
      </c>
      <c r="G36" s="64" t="str">
        <f t="shared" si="11"/>
        <v/>
      </c>
      <c r="H36" s="64" t="str">
        <f t="shared" si="11"/>
        <v/>
      </c>
      <c r="I36" s="64" t="str">
        <f t="shared" si="11"/>
        <v/>
      </c>
      <c r="J36" s="64" t="str">
        <f t="shared" si="11"/>
        <v/>
      </c>
      <c r="K36" s="64" t="str">
        <f t="shared" si="11"/>
        <v/>
      </c>
      <c r="L36" s="64" t="str">
        <f t="shared" si="11"/>
        <v/>
      </c>
      <c r="M36" s="64" t="str">
        <f t="shared" si="11"/>
        <v/>
      </c>
      <c r="N36" s="31">
        <f>Messwerte!$B$5*$B$36</f>
        <v>0</v>
      </c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x14ac:dyDescent="0.35">
      <c r="A37" s="2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O37" s="57"/>
    </row>
  </sheetData>
  <mergeCells count="24">
    <mergeCell ref="A33:B33"/>
    <mergeCell ref="A35:B35"/>
    <mergeCell ref="A34:B34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1:N1"/>
    <mergeCell ref="A3:B3"/>
    <mergeCell ref="A4:B4"/>
    <mergeCell ref="A16:B16"/>
    <mergeCell ref="A17:B17"/>
    <mergeCell ref="A22:B22"/>
    <mergeCell ref="A23:B23"/>
    <mergeCell ref="A18:B18"/>
    <mergeCell ref="A19:B19"/>
    <mergeCell ref="A15:B15"/>
    <mergeCell ref="A20:B20"/>
    <mergeCell ref="A21:B21"/>
  </mergeCells>
  <conditionalFormatting sqref="B5:B14">
    <cfRule type="cellIs" dxfId="3" priority="1" operator="equal">
      <formula>$B$2</formula>
    </cfRule>
  </conditionalFormatting>
  <conditionalFormatting sqref="C16:C35 C36:M37">
    <cfRule type="containsErrors" dxfId="2" priority="7">
      <formula>ISERROR(C16)</formula>
    </cfRule>
  </conditionalFormatting>
  <conditionalFormatting sqref="C3:XFD4 A3:A35 B5:XFD14 C15:XFD15 D16:N16">
    <cfRule type="containsErrors" dxfId="1" priority="5">
      <formula>ISERROR(A3)</formula>
    </cfRule>
  </conditionalFormatting>
  <conditionalFormatting sqref="D17:M35">
    <cfRule type="containsErrors" dxfId="0" priority="2">
      <formula>ISERROR(D17)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D6:M6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34" sqref="K34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P45" sqref="P45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A1:S50"/>
  <sheetViews>
    <sheetView showGridLines="0" showRowColHeaders="0" workbookViewId="0">
      <selection activeCell="J37" sqref="J37"/>
    </sheetView>
  </sheetViews>
  <sheetFormatPr baseColWidth="10" defaultRowHeight="12.75" x14ac:dyDescent="0.35"/>
  <sheetData>
    <row r="1" spans="5:5" x14ac:dyDescent="0.35">
      <c r="E1" s="3" t="b">
        <v>1</v>
      </c>
    </row>
    <row r="2" spans="5:5" x14ac:dyDescent="0.35">
      <c r="E2" s="3" t="b">
        <v>1</v>
      </c>
    </row>
    <row r="3" spans="5:5" x14ac:dyDescent="0.35">
      <c r="E3" s="3" t="b">
        <v>1</v>
      </c>
    </row>
    <row r="4" spans="5:5" x14ac:dyDescent="0.35">
      <c r="E4" s="3" t="b">
        <v>1</v>
      </c>
    </row>
    <row r="20" spans="1:9" x14ac:dyDescent="0.35">
      <c r="A20" s="54"/>
      <c r="B20" s="54"/>
      <c r="C20" s="54"/>
      <c r="D20" s="54"/>
      <c r="E20" s="54"/>
      <c r="F20" s="54"/>
      <c r="G20" s="54"/>
      <c r="H20" s="54"/>
      <c r="I20" s="54"/>
    </row>
    <row r="21" spans="1:9" x14ac:dyDescent="0.35">
      <c r="A21" s="54"/>
      <c r="B21" s="54"/>
      <c r="C21" s="54"/>
      <c r="D21" s="54"/>
      <c r="E21" s="54"/>
      <c r="F21" s="54"/>
      <c r="G21" s="54"/>
      <c r="H21" s="54"/>
      <c r="I21" s="54"/>
    </row>
    <row r="22" spans="1:9" x14ac:dyDescent="0.35">
      <c r="A22" s="54"/>
      <c r="B22" s="54"/>
      <c r="C22" s="54"/>
      <c r="D22" s="54"/>
      <c r="E22" s="54"/>
      <c r="F22" s="54"/>
      <c r="G22" s="54"/>
      <c r="H22" s="54"/>
      <c r="I22" s="54"/>
    </row>
    <row r="23" spans="1:9" x14ac:dyDescent="0.35">
      <c r="A23" s="54"/>
      <c r="B23" s="54"/>
      <c r="C23" s="54"/>
      <c r="D23" s="54"/>
      <c r="E23" s="54"/>
      <c r="F23" s="54"/>
      <c r="G23" s="54"/>
      <c r="H23" s="54"/>
      <c r="I23" s="54"/>
    </row>
    <row r="24" spans="1:9" x14ac:dyDescent="0.35">
      <c r="A24" s="54"/>
      <c r="B24" s="54"/>
      <c r="C24" s="54"/>
      <c r="D24" s="54"/>
      <c r="E24" s="54"/>
      <c r="F24" s="54"/>
      <c r="G24" s="54"/>
      <c r="H24" s="54"/>
      <c r="I24" s="54"/>
    </row>
    <row r="25" spans="1:9" x14ac:dyDescent="0.35">
      <c r="A25" s="54"/>
      <c r="B25" s="54"/>
      <c r="C25" s="54"/>
      <c r="D25" s="54"/>
      <c r="E25" s="54"/>
      <c r="F25" s="54"/>
      <c r="G25" s="54"/>
      <c r="H25" s="54"/>
      <c r="I25" s="54"/>
    </row>
    <row r="26" spans="1:9" x14ac:dyDescent="0.35">
      <c r="A26" s="54"/>
      <c r="B26" s="54"/>
      <c r="C26" s="54"/>
      <c r="D26" s="54"/>
      <c r="E26" s="54"/>
      <c r="F26" s="54"/>
      <c r="G26" s="54"/>
      <c r="H26" s="54"/>
      <c r="I26" s="54"/>
    </row>
    <row r="27" spans="1:9" x14ac:dyDescent="0.35">
      <c r="A27" s="54"/>
      <c r="B27" s="54"/>
      <c r="C27" s="54"/>
      <c r="D27" s="54"/>
      <c r="E27" s="54"/>
      <c r="F27" s="54"/>
      <c r="G27" s="54"/>
      <c r="H27" s="54"/>
      <c r="I27" s="54"/>
    </row>
    <row r="28" spans="1:9" x14ac:dyDescent="0.35">
      <c r="A28" s="54"/>
      <c r="B28" s="54"/>
      <c r="C28" s="54"/>
      <c r="D28" s="54"/>
      <c r="E28" s="54"/>
      <c r="F28" s="54"/>
      <c r="G28" s="54"/>
      <c r="H28" s="54"/>
      <c r="I28" s="54"/>
    </row>
    <row r="29" spans="1:9" x14ac:dyDescent="0.35">
      <c r="A29" s="54"/>
      <c r="B29" s="54"/>
      <c r="C29" s="54"/>
      <c r="D29" s="54"/>
      <c r="E29" s="54"/>
      <c r="F29" s="54"/>
      <c r="G29" s="54"/>
      <c r="H29" s="54"/>
      <c r="I29" s="54"/>
    </row>
    <row r="30" spans="1:9" x14ac:dyDescent="0.35">
      <c r="A30" s="54"/>
      <c r="B30" s="54"/>
      <c r="C30" s="54"/>
      <c r="D30" s="54"/>
      <c r="E30" s="54"/>
      <c r="F30" s="54"/>
      <c r="G30" s="54"/>
      <c r="H30" s="54"/>
      <c r="I30" s="54"/>
    </row>
    <row r="31" spans="1:9" x14ac:dyDescent="0.35">
      <c r="A31" s="54"/>
      <c r="B31" s="54"/>
      <c r="C31" s="54"/>
      <c r="D31" s="54"/>
      <c r="E31" s="54"/>
      <c r="F31" s="54"/>
      <c r="G31" s="54"/>
      <c r="H31" s="54"/>
      <c r="I31" s="54"/>
    </row>
    <row r="32" spans="1:9" x14ac:dyDescent="0.35">
      <c r="A32" s="54"/>
      <c r="B32" s="54"/>
      <c r="C32" s="54"/>
      <c r="D32" s="54"/>
      <c r="E32" s="54"/>
      <c r="F32" s="54"/>
      <c r="G32" s="54"/>
      <c r="H32" s="54"/>
      <c r="I32" s="54"/>
    </row>
    <row r="33" spans="1:19" x14ac:dyDescent="0.35">
      <c r="A33" s="54"/>
      <c r="B33" s="54"/>
      <c r="C33" s="54"/>
      <c r="D33" s="54"/>
      <c r="E33" s="54"/>
      <c r="F33" s="54"/>
      <c r="G33" s="54"/>
      <c r="H33" s="54"/>
      <c r="I33" s="54"/>
    </row>
    <row r="34" spans="1:19" x14ac:dyDescent="0.35">
      <c r="A34" s="54"/>
      <c r="B34" s="54"/>
      <c r="C34" s="54"/>
      <c r="D34" s="54"/>
      <c r="E34" s="54"/>
      <c r="F34" s="54"/>
      <c r="G34" s="54"/>
      <c r="H34" s="54"/>
      <c r="I34" s="54"/>
      <c r="J34" s="3"/>
      <c r="K34" s="3"/>
      <c r="L34" s="3"/>
      <c r="M34" s="3"/>
      <c r="N34" s="3"/>
      <c r="O34" s="3"/>
    </row>
    <row r="35" spans="1:19" x14ac:dyDescent="0.35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3"/>
      <c r="P35" s="54"/>
      <c r="Q35" s="54"/>
      <c r="R35" s="54"/>
      <c r="S35" s="54"/>
    </row>
    <row r="36" spans="1:19" x14ac:dyDescent="0.35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</row>
    <row r="37" spans="1:19" x14ac:dyDescent="0.35">
      <c r="A37" s="54"/>
      <c r="B37" s="54"/>
      <c r="C37" s="54"/>
      <c r="D37" s="54"/>
      <c r="E37" s="54"/>
      <c r="F37" s="54"/>
      <c r="G37" s="54"/>
      <c r="H37" s="54"/>
      <c r="I37" s="54"/>
    </row>
    <row r="38" spans="1:19" x14ac:dyDescent="0.35">
      <c r="A38" s="54"/>
      <c r="B38" s="54"/>
      <c r="C38" s="54"/>
      <c r="D38" s="54"/>
      <c r="E38" s="54"/>
      <c r="F38" s="54"/>
      <c r="G38" s="54"/>
      <c r="H38" s="54"/>
      <c r="I38" s="54"/>
    </row>
    <row r="39" spans="1:19" x14ac:dyDescent="0.35">
      <c r="C39" s="3"/>
      <c r="D39" s="3"/>
      <c r="E39" s="3"/>
      <c r="F39" s="3"/>
      <c r="G39" s="3"/>
      <c r="H39" s="54"/>
    </row>
    <row r="40" spans="1:19" x14ac:dyDescent="0.35">
      <c r="D40" s="54"/>
      <c r="E40" s="54"/>
      <c r="F40" s="54"/>
      <c r="G40" s="54"/>
      <c r="H40" s="54"/>
    </row>
    <row r="41" spans="1:19" x14ac:dyDescent="0.35">
      <c r="D41" s="54"/>
      <c r="E41" s="54"/>
      <c r="F41" s="54"/>
      <c r="G41" s="54"/>
      <c r="H41" s="54"/>
    </row>
    <row r="42" spans="1:19" x14ac:dyDescent="0.35">
      <c r="D42" s="54"/>
      <c r="E42" s="54"/>
      <c r="F42" s="54"/>
      <c r="G42" s="54"/>
      <c r="H42" s="54"/>
    </row>
    <row r="43" spans="1:19" x14ac:dyDescent="0.35">
      <c r="D43" s="54"/>
      <c r="E43" s="54"/>
      <c r="F43" s="54"/>
      <c r="G43" s="54"/>
      <c r="H43" s="54"/>
    </row>
    <row r="44" spans="1:19" x14ac:dyDescent="0.35">
      <c r="D44" s="54"/>
      <c r="E44" s="54"/>
      <c r="F44" s="54"/>
      <c r="G44" s="54"/>
      <c r="H44" s="54"/>
    </row>
    <row r="45" spans="1:19" x14ac:dyDescent="0.35">
      <c r="D45" s="54"/>
      <c r="E45" s="54"/>
      <c r="F45" s="54"/>
      <c r="G45" s="54"/>
      <c r="H45" s="54"/>
    </row>
    <row r="46" spans="1:19" x14ac:dyDescent="0.35">
      <c r="D46" s="54"/>
      <c r="E46" s="54"/>
      <c r="F46" s="54"/>
      <c r="G46" s="54"/>
      <c r="H46" s="54"/>
    </row>
    <row r="47" spans="1:19" x14ac:dyDescent="0.35">
      <c r="D47" s="54"/>
      <c r="E47" s="54"/>
      <c r="F47" s="54"/>
      <c r="G47" s="54"/>
      <c r="H47" s="54"/>
    </row>
    <row r="48" spans="1:19" x14ac:dyDescent="0.35">
      <c r="D48" s="54"/>
      <c r="E48" s="54"/>
      <c r="F48" s="54"/>
      <c r="G48" s="54"/>
      <c r="H48" s="54"/>
    </row>
    <row r="49" spans="4:8" x14ac:dyDescent="0.35">
      <c r="D49" s="54"/>
      <c r="E49" s="54"/>
      <c r="F49" s="54"/>
      <c r="G49" s="54"/>
      <c r="H49" s="54"/>
    </row>
    <row r="50" spans="4:8" x14ac:dyDescent="0.35">
      <c r="D50" s="54"/>
      <c r="E50" s="54"/>
      <c r="F50" s="54"/>
      <c r="G50" s="54"/>
      <c r="H50" s="5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5" sqref="J35"/>
    </sheetView>
  </sheetViews>
  <sheetFormatPr baseColWidth="10" defaultRowHeight="12.75" x14ac:dyDescent="0.35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A909"/>
  <sheetViews>
    <sheetView showGridLines="0" zoomScale="90" zoomScaleNormal="90" workbookViewId="0">
      <pane ySplit="2" topLeftCell="A3" activePane="bottomLeft" state="frozen"/>
      <selection pane="bottomLeft" activeCell="A3" sqref="A2:A3"/>
    </sheetView>
  </sheetViews>
  <sheetFormatPr baseColWidth="10" defaultColWidth="11.3984375" defaultRowHeight="12.75" x14ac:dyDescent="0.35"/>
  <cols>
    <col min="1" max="1" width="10.59765625" style="39" bestFit="1" customWidth="1"/>
    <col min="2" max="2" width="10.59765625" style="26" customWidth="1"/>
    <col min="3" max="3" width="15.59765625" style="26" customWidth="1"/>
    <col min="4" max="6" width="25.59765625" style="27" customWidth="1"/>
    <col min="7" max="12" width="25.59765625" style="55" customWidth="1"/>
    <col min="13" max="13" width="25.59765625" style="25" customWidth="1"/>
    <col min="14" max="14" width="10.59765625" style="39" customWidth="1"/>
    <col min="15" max="15" width="10.59765625" style="26" customWidth="1"/>
    <col min="16" max="16" width="15.59765625" style="26" customWidth="1"/>
    <col min="17" max="19" width="25.59765625" style="27" customWidth="1"/>
    <col min="20" max="25" width="25.59765625" style="55" customWidth="1"/>
    <col min="26" max="26" width="25.59765625" style="25" customWidth="1"/>
    <col min="27" max="27" width="10.59765625" style="39" bestFit="1" customWidth="1"/>
    <col min="28" max="28" width="10.59765625" style="26" customWidth="1"/>
    <col min="29" max="29" width="15.59765625" style="26" customWidth="1"/>
    <col min="30" max="32" width="25.59765625" style="27" customWidth="1"/>
    <col min="33" max="38" width="25.59765625" style="55" customWidth="1"/>
    <col min="39" max="39" width="25.59765625" style="25" customWidth="1"/>
    <col min="40" max="40" width="10.59765625" style="39" bestFit="1" customWidth="1"/>
    <col min="41" max="41" width="10.59765625" style="26" customWidth="1"/>
    <col min="42" max="42" width="15.59765625" style="26" customWidth="1"/>
    <col min="43" max="45" width="25.59765625" style="27" customWidth="1"/>
    <col min="46" max="51" width="25.59765625" style="55" customWidth="1"/>
    <col min="52" max="52" width="25.59765625" style="25" customWidth="1"/>
    <col min="53" max="53" width="10.59765625" style="39" bestFit="1" customWidth="1"/>
    <col min="54" max="54" width="10.59765625" style="26" customWidth="1"/>
    <col min="55" max="55" width="15.59765625" style="26" customWidth="1"/>
    <col min="56" max="58" width="25.59765625" style="27" customWidth="1"/>
    <col min="59" max="64" width="25.59765625" style="55" customWidth="1"/>
    <col min="65" max="65" width="25.59765625" style="25" customWidth="1"/>
    <col min="66" max="66" width="10.59765625" style="39" bestFit="1" customWidth="1"/>
    <col min="67" max="67" width="10.59765625" style="26" customWidth="1"/>
    <col min="68" max="68" width="15.59765625" style="26" customWidth="1"/>
    <col min="69" max="71" width="25.59765625" style="27" customWidth="1"/>
    <col min="72" max="77" width="25.59765625" style="55" customWidth="1"/>
    <col min="78" max="78" width="25.59765625" style="25" customWidth="1"/>
    <col min="79" max="79" width="10.59765625" style="39" bestFit="1" customWidth="1"/>
    <col min="80" max="80" width="10.59765625" style="26" customWidth="1"/>
    <col min="81" max="81" width="15.59765625" style="26" customWidth="1"/>
    <col min="82" max="84" width="25.59765625" style="27" customWidth="1"/>
    <col min="85" max="90" width="25.59765625" style="55" customWidth="1"/>
    <col min="91" max="91" width="25.59765625" style="25" customWidth="1"/>
    <col min="92" max="92" width="10.59765625" style="39" bestFit="1" customWidth="1"/>
    <col min="93" max="93" width="10.59765625" style="26" customWidth="1"/>
    <col min="94" max="94" width="15.59765625" style="26" customWidth="1"/>
    <col min="95" max="97" width="25.59765625" style="27" customWidth="1"/>
    <col min="98" max="103" width="25.59765625" style="55" customWidth="1"/>
    <col min="104" max="104" width="25.59765625" style="25" customWidth="1"/>
    <col min="105" max="105" width="10.59765625" style="39" bestFit="1" customWidth="1"/>
    <col min="106" max="106" width="10.59765625" style="26" customWidth="1"/>
    <col min="107" max="107" width="15.59765625" style="26" customWidth="1"/>
    <col min="108" max="110" width="25.59765625" style="27" customWidth="1"/>
    <col min="111" max="116" width="25.59765625" style="55" customWidth="1"/>
    <col min="117" max="117" width="25.59765625" style="25" customWidth="1"/>
    <col min="118" max="118" width="10.59765625" style="39" bestFit="1" customWidth="1"/>
    <col min="119" max="119" width="10.59765625" style="26" customWidth="1"/>
    <col min="120" max="120" width="15.59765625" style="26" customWidth="1"/>
    <col min="121" max="123" width="25.59765625" style="27" customWidth="1"/>
    <col min="124" max="129" width="25.59765625" style="55" customWidth="1"/>
    <col min="130" max="130" width="25.59765625" style="25" customWidth="1"/>
    <col min="131" max="131" width="10.59765625" style="4" bestFit="1" customWidth="1"/>
    <col min="132" max="16384" width="11.3984375" style="4"/>
  </cols>
  <sheetData>
    <row r="1" spans="1:131" s="8" customFormat="1" ht="13.5" customHeight="1" thickBot="1" x14ac:dyDescent="0.45">
      <c r="A1" s="34" t="str">
        <f>_xlfn.CONCAT(Messwerte!T7, " 1:")</f>
        <v>Intervall 1:</v>
      </c>
      <c r="B1" s="103"/>
      <c r="C1" s="103"/>
      <c r="D1" s="104"/>
      <c r="E1" s="104"/>
      <c r="F1" s="104"/>
      <c r="G1" s="104"/>
      <c r="H1" s="104"/>
      <c r="I1" s="104"/>
      <c r="J1" s="104"/>
      <c r="K1" s="104"/>
      <c r="L1" s="104"/>
      <c r="M1" s="105"/>
      <c r="N1" s="34" t="str">
        <f>_xlfn.CONCAT(Messwerte!T7, " 2:")</f>
        <v>Intervall 2:</v>
      </c>
      <c r="O1" s="103"/>
      <c r="P1" s="103"/>
      <c r="Q1" s="104"/>
      <c r="R1" s="104"/>
      <c r="S1" s="104"/>
      <c r="T1" s="104"/>
      <c r="U1" s="104"/>
      <c r="V1" s="104"/>
      <c r="W1" s="104"/>
      <c r="X1" s="104"/>
      <c r="Y1" s="104"/>
      <c r="Z1" s="105"/>
      <c r="AA1" s="34" t="str">
        <f>_xlfn.CONCAT(Messwerte!T7, " 3:")</f>
        <v>Intervall 3:</v>
      </c>
      <c r="AB1" s="103"/>
      <c r="AC1" s="103"/>
      <c r="AD1" s="104"/>
      <c r="AE1" s="104"/>
      <c r="AF1" s="104"/>
      <c r="AG1" s="104"/>
      <c r="AH1" s="104"/>
      <c r="AI1" s="104"/>
      <c r="AJ1" s="104"/>
      <c r="AK1" s="104"/>
      <c r="AL1" s="104"/>
      <c r="AM1" s="105"/>
      <c r="AN1" s="34" t="str">
        <f>_xlfn.CONCAT(Messwerte!T7, " 4:")</f>
        <v>Intervall 4:</v>
      </c>
      <c r="AO1" s="103"/>
      <c r="AP1" s="103"/>
      <c r="AQ1" s="104"/>
      <c r="AR1" s="104"/>
      <c r="AS1" s="104"/>
      <c r="AT1" s="104"/>
      <c r="AU1" s="104"/>
      <c r="AV1" s="104"/>
      <c r="AW1" s="104"/>
      <c r="AX1" s="104"/>
      <c r="AY1" s="104"/>
      <c r="AZ1" s="105"/>
      <c r="BA1" s="34" t="str">
        <f>_xlfn.CONCAT(Messwerte!T7, " 5:")</f>
        <v>Intervall 5:</v>
      </c>
      <c r="BB1" s="103"/>
      <c r="BC1" s="103"/>
      <c r="BD1" s="104"/>
      <c r="BE1" s="104"/>
      <c r="BF1" s="104"/>
      <c r="BG1" s="104"/>
      <c r="BH1" s="104"/>
      <c r="BI1" s="104"/>
      <c r="BJ1" s="104"/>
      <c r="BK1" s="104"/>
      <c r="BL1" s="104"/>
      <c r="BM1" s="105"/>
      <c r="BN1" s="34" t="str">
        <f>_xlfn.CONCAT(Messwerte!T7, " 6:")</f>
        <v>Intervall 6:</v>
      </c>
      <c r="BO1" s="103"/>
      <c r="BP1" s="103"/>
      <c r="BQ1" s="104"/>
      <c r="BR1" s="104"/>
      <c r="BS1" s="104"/>
      <c r="BT1" s="104"/>
      <c r="BU1" s="104"/>
      <c r="BV1" s="104"/>
      <c r="BW1" s="104"/>
      <c r="BX1" s="104"/>
      <c r="BY1" s="104"/>
      <c r="BZ1" s="105"/>
      <c r="CA1" s="34" t="str">
        <f>_xlfn.CONCAT(Messwerte!T7, " 7:")</f>
        <v>Intervall 7:</v>
      </c>
      <c r="CB1" s="103"/>
      <c r="CC1" s="103"/>
      <c r="CD1" s="104"/>
      <c r="CE1" s="104"/>
      <c r="CF1" s="104"/>
      <c r="CG1" s="104"/>
      <c r="CH1" s="104"/>
      <c r="CI1" s="104"/>
      <c r="CJ1" s="104"/>
      <c r="CK1" s="104"/>
      <c r="CL1" s="104"/>
      <c r="CM1" s="105"/>
      <c r="CN1" s="34" t="str">
        <f>_xlfn.CONCAT(Messwerte!T7, " 8:")</f>
        <v>Intervall 8:</v>
      </c>
      <c r="CO1" s="103"/>
      <c r="CP1" s="103"/>
      <c r="CQ1" s="104"/>
      <c r="CR1" s="104"/>
      <c r="CS1" s="104"/>
      <c r="CT1" s="104"/>
      <c r="CU1" s="104"/>
      <c r="CV1" s="104"/>
      <c r="CW1" s="104"/>
      <c r="CX1" s="104"/>
      <c r="CY1" s="104"/>
      <c r="CZ1" s="105"/>
      <c r="DA1" s="34" t="str">
        <f>_xlfn.CONCAT(Messwerte!T7, " 9:")</f>
        <v>Intervall 9:</v>
      </c>
      <c r="DB1" s="103"/>
      <c r="DC1" s="103"/>
      <c r="DD1" s="104"/>
      <c r="DE1" s="104"/>
      <c r="DF1" s="104"/>
      <c r="DG1" s="104"/>
      <c r="DH1" s="104"/>
      <c r="DI1" s="104"/>
      <c r="DJ1" s="104"/>
      <c r="DK1" s="104"/>
      <c r="DL1" s="104"/>
      <c r="DM1" s="105"/>
      <c r="DN1" s="34" t="str">
        <f>_xlfn.CONCAT(Messwerte!T7, " 10:")</f>
        <v>Intervall 10:</v>
      </c>
      <c r="DO1" s="103"/>
      <c r="DP1" s="103"/>
      <c r="DQ1" s="104"/>
      <c r="DR1" s="104"/>
      <c r="DS1" s="104"/>
      <c r="DT1" s="104"/>
      <c r="DU1" s="104"/>
      <c r="DV1" s="104"/>
      <c r="DW1" s="104"/>
      <c r="DX1" s="104"/>
      <c r="DY1" s="104"/>
      <c r="DZ1" s="105"/>
      <c r="EA1" s="28">
        <v>10</v>
      </c>
    </row>
    <row r="2" spans="1:131" s="8" customFormat="1" ht="13.5" customHeight="1" thickBot="1" x14ac:dyDescent="0.45">
      <c r="A2" s="32" t="str">
        <f>Messwerte!B8</f>
        <v>Zeit [s]</v>
      </c>
      <c r="B2" s="33" t="str">
        <f>Messwerte!C8</f>
        <v>Strom [A]</v>
      </c>
      <c r="C2" s="21" t="str">
        <f>Messwerte!D8</f>
        <v>Widerstand [mΩ]</v>
      </c>
      <c r="D2" s="21" t="str">
        <f>Messwerte!E8</f>
        <v>Temperatur 1 [°C]</v>
      </c>
      <c r="E2" s="21" t="str">
        <f>Messwerte!F8</f>
        <v>Temperatur 2 [°C]</v>
      </c>
      <c r="F2" s="21" t="str">
        <f>Messwerte!G8</f>
        <v>Temperatur 3 [°C]</v>
      </c>
      <c r="G2" s="21" t="str">
        <f>Messwerte!H8</f>
        <v>Temperatur 4 [°C]</v>
      </c>
      <c r="H2" s="21" t="str">
        <f>Messwerte!I8</f>
        <v>Temperatur 5 [°C]</v>
      </c>
      <c r="I2" s="21" t="str">
        <f>Messwerte!J8</f>
        <v>Temperatur 6 [°C]</v>
      </c>
      <c r="J2" s="21" t="str">
        <f>Messwerte!K8</f>
        <v>Temperatur 7 [°C]</v>
      </c>
      <c r="K2" s="21" t="str">
        <f>Messwerte!L8</f>
        <v>Temperatur 8 [°C]</v>
      </c>
      <c r="L2" s="21" t="str">
        <f>Messwerte!M8</f>
        <v>Temperatur 9 [°C]</v>
      </c>
      <c r="M2" s="21" t="str">
        <f>Messwerte!N8</f>
        <v>Temperatur 10 [°C]</v>
      </c>
      <c r="N2" s="32" t="str">
        <f>Messwerte!B8</f>
        <v>Zeit [s]</v>
      </c>
      <c r="O2" s="32" t="str">
        <f>Messwerte!C8</f>
        <v>Strom [A]</v>
      </c>
      <c r="P2" s="32" t="str">
        <f>Messwerte!D8</f>
        <v>Widerstand [mΩ]</v>
      </c>
      <c r="Q2" s="32" t="str">
        <f>Messwerte!E8</f>
        <v>Temperatur 1 [°C]</v>
      </c>
      <c r="R2" s="32" t="str">
        <f>Messwerte!F8</f>
        <v>Temperatur 2 [°C]</v>
      </c>
      <c r="S2" s="32" t="str">
        <f>Messwerte!G8</f>
        <v>Temperatur 3 [°C]</v>
      </c>
      <c r="T2" s="32" t="str">
        <f>Messwerte!H8</f>
        <v>Temperatur 4 [°C]</v>
      </c>
      <c r="U2" s="32" t="str">
        <f>Messwerte!I8</f>
        <v>Temperatur 5 [°C]</v>
      </c>
      <c r="V2" s="32" t="str">
        <f>Messwerte!J8</f>
        <v>Temperatur 6 [°C]</v>
      </c>
      <c r="W2" s="32" t="str">
        <f>Messwerte!K8</f>
        <v>Temperatur 7 [°C]</v>
      </c>
      <c r="X2" s="32" t="str">
        <f>Messwerte!L8</f>
        <v>Temperatur 8 [°C]</v>
      </c>
      <c r="Y2" s="32" t="str">
        <f>Messwerte!M8</f>
        <v>Temperatur 9 [°C]</v>
      </c>
      <c r="Z2" s="32" t="str">
        <f>Messwerte!N8</f>
        <v>Temperatur 10 [°C]</v>
      </c>
      <c r="AA2" s="20" t="str">
        <f>Messwerte!B8</f>
        <v>Zeit [s]</v>
      </c>
      <c r="AB2" s="20" t="str">
        <f>Messwerte!C8</f>
        <v>Strom [A]</v>
      </c>
      <c r="AC2" s="20" t="str">
        <f>Messwerte!D8</f>
        <v>Widerstand [mΩ]</v>
      </c>
      <c r="AD2" s="20" t="str">
        <f>Messwerte!E8</f>
        <v>Temperatur 1 [°C]</v>
      </c>
      <c r="AE2" s="20" t="str">
        <f>Messwerte!F8</f>
        <v>Temperatur 2 [°C]</v>
      </c>
      <c r="AF2" s="20" t="str">
        <f>Messwerte!G8</f>
        <v>Temperatur 3 [°C]</v>
      </c>
      <c r="AG2" s="20" t="str">
        <f>Messwerte!H8</f>
        <v>Temperatur 4 [°C]</v>
      </c>
      <c r="AH2" s="20" t="str">
        <f>Messwerte!I8</f>
        <v>Temperatur 5 [°C]</v>
      </c>
      <c r="AI2" s="20" t="str">
        <f>Messwerte!J8</f>
        <v>Temperatur 6 [°C]</v>
      </c>
      <c r="AJ2" s="20" t="str">
        <f>Messwerte!K8</f>
        <v>Temperatur 7 [°C]</v>
      </c>
      <c r="AK2" s="20" t="str">
        <f>Messwerte!L8</f>
        <v>Temperatur 8 [°C]</v>
      </c>
      <c r="AL2" s="20" t="str">
        <f>Messwerte!M8</f>
        <v>Temperatur 9 [°C]</v>
      </c>
      <c r="AM2" s="20" t="str">
        <f>Messwerte!N8</f>
        <v>Temperatur 10 [°C]</v>
      </c>
      <c r="AN2" s="20" t="str">
        <f>Messwerte!B8</f>
        <v>Zeit [s]</v>
      </c>
      <c r="AO2" s="20" t="str">
        <f>Messwerte!C8</f>
        <v>Strom [A]</v>
      </c>
      <c r="AP2" s="20" t="str">
        <f>Messwerte!D8</f>
        <v>Widerstand [mΩ]</v>
      </c>
      <c r="AQ2" s="20" t="str">
        <f>Messwerte!E8</f>
        <v>Temperatur 1 [°C]</v>
      </c>
      <c r="AR2" s="20" t="str">
        <f>Messwerte!F8</f>
        <v>Temperatur 2 [°C]</v>
      </c>
      <c r="AS2" s="20" t="str">
        <f>Messwerte!G8</f>
        <v>Temperatur 3 [°C]</v>
      </c>
      <c r="AT2" s="20" t="str">
        <f>Messwerte!H8</f>
        <v>Temperatur 4 [°C]</v>
      </c>
      <c r="AU2" s="20" t="str">
        <f>Messwerte!I8</f>
        <v>Temperatur 5 [°C]</v>
      </c>
      <c r="AV2" s="20" t="str">
        <f>Messwerte!J8</f>
        <v>Temperatur 6 [°C]</v>
      </c>
      <c r="AW2" s="20" t="str">
        <f>Messwerte!K8</f>
        <v>Temperatur 7 [°C]</v>
      </c>
      <c r="AX2" s="20" t="str">
        <f>Messwerte!L8</f>
        <v>Temperatur 8 [°C]</v>
      </c>
      <c r="AY2" s="20" t="str">
        <f>Messwerte!M8</f>
        <v>Temperatur 9 [°C]</v>
      </c>
      <c r="AZ2" s="20" t="str">
        <f>Messwerte!N8</f>
        <v>Temperatur 10 [°C]</v>
      </c>
      <c r="BA2" s="20" t="str">
        <f>Messwerte!B8</f>
        <v>Zeit [s]</v>
      </c>
      <c r="BB2" s="20" t="str">
        <f>Messwerte!C8</f>
        <v>Strom [A]</v>
      </c>
      <c r="BC2" s="20" t="str">
        <f>Messwerte!D8</f>
        <v>Widerstand [mΩ]</v>
      </c>
      <c r="BD2" s="20" t="str">
        <f>Messwerte!E8</f>
        <v>Temperatur 1 [°C]</v>
      </c>
      <c r="BE2" s="20" t="str">
        <f>Messwerte!F8</f>
        <v>Temperatur 2 [°C]</v>
      </c>
      <c r="BF2" s="20" t="str">
        <f>Messwerte!G8</f>
        <v>Temperatur 3 [°C]</v>
      </c>
      <c r="BG2" s="20" t="str">
        <f>Messwerte!H8</f>
        <v>Temperatur 4 [°C]</v>
      </c>
      <c r="BH2" s="20" t="str">
        <f>Messwerte!I8</f>
        <v>Temperatur 5 [°C]</v>
      </c>
      <c r="BI2" s="20" t="str">
        <f>Messwerte!J8</f>
        <v>Temperatur 6 [°C]</v>
      </c>
      <c r="BJ2" s="20" t="str">
        <f>Messwerte!K8</f>
        <v>Temperatur 7 [°C]</v>
      </c>
      <c r="BK2" s="20" t="str">
        <f>Messwerte!L8</f>
        <v>Temperatur 8 [°C]</v>
      </c>
      <c r="BL2" s="20" t="str">
        <f>Messwerte!M8</f>
        <v>Temperatur 9 [°C]</v>
      </c>
      <c r="BM2" s="20" t="str">
        <f>Messwerte!N8</f>
        <v>Temperatur 10 [°C]</v>
      </c>
      <c r="BN2" s="20" t="str">
        <f>Messwerte!B8</f>
        <v>Zeit [s]</v>
      </c>
      <c r="BO2" s="20" t="str">
        <f>Messwerte!C8</f>
        <v>Strom [A]</v>
      </c>
      <c r="BP2" s="20" t="str">
        <f>Messwerte!D8</f>
        <v>Widerstand [mΩ]</v>
      </c>
      <c r="BQ2" s="20" t="str">
        <f>Messwerte!E8</f>
        <v>Temperatur 1 [°C]</v>
      </c>
      <c r="BR2" s="20" t="str">
        <f>Messwerte!F8</f>
        <v>Temperatur 2 [°C]</v>
      </c>
      <c r="BS2" s="20" t="str">
        <f>Messwerte!G8</f>
        <v>Temperatur 3 [°C]</v>
      </c>
      <c r="BT2" s="20" t="str">
        <f>Messwerte!H8</f>
        <v>Temperatur 4 [°C]</v>
      </c>
      <c r="BU2" s="20" t="str">
        <f>Messwerte!I8</f>
        <v>Temperatur 5 [°C]</v>
      </c>
      <c r="BV2" s="20" t="str">
        <f>Messwerte!J8</f>
        <v>Temperatur 6 [°C]</v>
      </c>
      <c r="BW2" s="20" t="str">
        <f>Messwerte!K8</f>
        <v>Temperatur 7 [°C]</v>
      </c>
      <c r="BX2" s="20" t="str">
        <f>Messwerte!L8</f>
        <v>Temperatur 8 [°C]</v>
      </c>
      <c r="BY2" s="20" t="str">
        <f>Messwerte!M8</f>
        <v>Temperatur 9 [°C]</v>
      </c>
      <c r="BZ2" s="20" t="str">
        <f>Messwerte!N8</f>
        <v>Temperatur 10 [°C]</v>
      </c>
      <c r="CA2" s="20" t="str">
        <f>Messwerte!B8</f>
        <v>Zeit [s]</v>
      </c>
      <c r="CB2" s="20" t="str">
        <f>Messwerte!C8</f>
        <v>Strom [A]</v>
      </c>
      <c r="CC2" s="20" t="str">
        <f>Messwerte!D8</f>
        <v>Widerstand [mΩ]</v>
      </c>
      <c r="CD2" s="20" t="str">
        <f>Messwerte!E8</f>
        <v>Temperatur 1 [°C]</v>
      </c>
      <c r="CE2" s="20" t="str">
        <f>Messwerte!F8</f>
        <v>Temperatur 2 [°C]</v>
      </c>
      <c r="CF2" s="20" t="str">
        <f>Messwerte!G8</f>
        <v>Temperatur 3 [°C]</v>
      </c>
      <c r="CG2" s="20" t="str">
        <f>Messwerte!H8</f>
        <v>Temperatur 4 [°C]</v>
      </c>
      <c r="CH2" s="20" t="str">
        <f>Messwerte!I8</f>
        <v>Temperatur 5 [°C]</v>
      </c>
      <c r="CI2" s="20" t="str">
        <f>Messwerte!J8</f>
        <v>Temperatur 6 [°C]</v>
      </c>
      <c r="CJ2" s="20" t="str">
        <f>Messwerte!K8</f>
        <v>Temperatur 7 [°C]</v>
      </c>
      <c r="CK2" s="20" t="str">
        <f>Messwerte!L8</f>
        <v>Temperatur 8 [°C]</v>
      </c>
      <c r="CL2" s="20" t="str">
        <f>Messwerte!M8</f>
        <v>Temperatur 9 [°C]</v>
      </c>
      <c r="CM2" s="20" t="str">
        <f>Messwerte!N8</f>
        <v>Temperatur 10 [°C]</v>
      </c>
      <c r="CN2" s="20" t="str">
        <f>Messwerte!B8</f>
        <v>Zeit [s]</v>
      </c>
      <c r="CO2" s="20" t="str">
        <f>Messwerte!C8</f>
        <v>Strom [A]</v>
      </c>
      <c r="CP2" s="20" t="str">
        <f>Messwerte!D8</f>
        <v>Widerstand [mΩ]</v>
      </c>
      <c r="CQ2" s="20" t="str">
        <f>Messwerte!E8</f>
        <v>Temperatur 1 [°C]</v>
      </c>
      <c r="CR2" s="20" t="str">
        <f>Messwerte!F8</f>
        <v>Temperatur 2 [°C]</v>
      </c>
      <c r="CS2" s="20" t="str">
        <f>Messwerte!G8</f>
        <v>Temperatur 3 [°C]</v>
      </c>
      <c r="CT2" s="20" t="str">
        <f>Messwerte!H8</f>
        <v>Temperatur 4 [°C]</v>
      </c>
      <c r="CU2" s="20" t="str">
        <f>Messwerte!I8</f>
        <v>Temperatur 5 [°C]</v>
      </c>
      <c r="CV2" s="20" t="str">
        <f>Messwerte!J8</f>
        <v>Temperatur 6 [°C]</v>
      </c>
      <c r="CW2" s="20" t="str">
        <f>Messwerte!K8</f>
        <v>Temperatur 7 [°C]</v>
      </c>
      <c r="CX2" s="20" t="str">
        <f>Messwerte!L8</f>
        <v>Temperatur 8 [°C]</v>
      </c>
      <c r="CY2" s="20" t="str">
        <f>Messwerte!M8</f>
        <v>Temperatur 9 [°C]</v>
      </c>
      <c r="CZ2" s="20" t="str">
        <f>Messwerte!N8</f>
        <v>Temperatur 10 [°C]</v>
      </c>
      <c r="DA2" s="20" t="str">
        <f>Messwerte!B8</f>
        <v>Zeit [s]</v>
      </c>
      <c r="DB2" s="20" t="str">
        <f>Messwerte!C8</f>
        <v>Strom [A]</v>
      </c>
      <c r="DC2" s="20" t="str">
        <f>Messwerte!D8</f>
        <v>Widerstand [mΩ]</v>
      </c>
      <c r="DD2" s="20" t="str">
        <f>Messwerte!E8</f>
        <v>Temperatur 1 [°C]</v>
      </c>
      <c r="DE2" s="20" t="str">
        <f>Messwerte!F8</f>
        <v>Temperatur 2 [°C]</v>
      </c>
      <c r="DF2" s="20" t="str">
        <f>Messwerte!G8</f>
        <v>Temperatur 3 [°C]</v>
      </c>
      <c r="DG2" s="20" t="str">
        <f>Messwerte!H8</f>
        <v>Temperatur 4 [°C]</v>
      </c>
      <c r="DH2" s="20" t="str">
        <f>Messwerte!I8</f>
        <v>Temperatur 5 [°C]</v>
      </c>
      <c r="DI2" s="20" t="str">
        <f>Messwerte!J8</f>
        <v>Temperatur 6 [°C]</v>
      </c>
      <c r="DJ2" s="20" t="str">
        <f>Messwerte!K8</f>
        <v>Temperatur 7 [°C]</v>
      </c>
      <c r="DK2" s="20" t="str">
        <f>Messwerte!L8</f>
        <v>Temperatur 8 [°C]</v>
      </c>
      <c r="DL2" s="20" t="str">
        <f>Messwerte!M8</f>
        <v>Temperatur 9 [°C]</v>
      </c>
      <c r="DM2" s="20" t="str">
        <f>Messwerte!N8</f>
        <v>Temperatur 10 [°C]</v>
      </c>
      <c r="DN2" s="20" t="str">
        <f>Messwerte!B8</f>
        <v>Zeit [s]</v>
      </c>
      <c r="DO2" s="20" t="str">
        <f>Messwerte!C8</f>
        <v>Strom [A]</v>
      </c>
      <c r="DP2" s="20" t="str">
        <f>Messwerte!D8</f>
        <v>Widerstand [mΩ]</v>
      </c>
      <c r="DQ2" s="20" t="str">
        <f>Messwerte!E8</f>
        <v>Temperatur 1 [°C]</v>
      </c>
      <c r="DR2" s="20" t="str">
        <f>Messwerte!F8</f>
        <v>Temperatur 2 [°C]</v>
      </c>
      <c r="DS2" s="20" t="str">
        <f>Messwerte!G8</f>
        <v>Temperatur 3 [°C]</v>
      </c>
      <c r="DT2" s="20" t="str">
        <f>Messwerte!H8</f>
        <v>Temperatur 4 [°C]</v>
      </c>
      <c r="DU2" s="20" t="str">
        <f>Messwerte!I8</f>
        <v>Temperatur 5 [°C]</v>
      </c>
      <c r="DV2" s="20" t="str">
        <f>Messwerte!J8</f>
        <v>Temperatur 6 [°C]</v>
      </c>
      <c r="DW2" s="20" t="str">
        <f>Messwerte!K8</f>
        <v>Temperatur 7 [°C]</v>
      </c>
      <c r="DX2" s="20" t="str">
        <f>Messwerte!L8</f>
        <v>Temperatur 8 [°C]</v>
      </c>
      <c r="DY2" s="20" t="str">
        <f>Messwerte!M8</f>
        <v>Temperatur 9 [°C]</v>
      </c>
      <c r="DZ2" s="20" t="str">
        <f>Messwerte!N8</f>
        <v>Temperatur 10 [°C]</v>
      </c>
      <c r="EA2" s="53">
        <v>0</v>
      </c>
    </row>
    <row r="3" spans="1:131" ht="15" customHeight="1" x14ac:dyDescent="0.35">
      <c r="A3" s="38"/>
      <c r="B3" s="17"/>
      <c r="C3" s="17"/>
      <c r="D3" s="18"/>
      <c r="E3" s="18"/>
      <c r="F3" s="18"/>
      <c r="G3" s="43"/>
      <c r="H3" s="43"/>
      <c r="I3" s="43"/>
      <c r="J3" s="43"/>
      <c r="K3" s="43"/>
      <c r="L3" s="43"/>
      <c r="M3" s="19"/>
      <c r="N3" s="38"/>
      <c r="O3" s="17"/>
      <c r="P3" s="17"/>
      <c r="Q3" s="18"/>
      <c r="R3" s="18"/>
      <c r="S3" s="18"/>
      <c r="T3" s="18"/>
      <c r="U3" s="18"/>
      <c r="V3" s="18"/>
      <c r="W3" s="18"/>
      <c r="X3" s="18"/>
      <c r="Y3" s="18"/>
      <c r="AA3" s="40"/>
      <c r="AB3" s="23"/>
      <c r="AC3" s="23"/>
      <c r="AD3" s="24"/>
      <c r="AE3" s="24"/>
      <c r="AF3" s="24"/>
      <c r="AG3" s="24"/>
      <c r="AH3" s="56"/>
      <c r="AI3" s="56"/>
      <c r="AJ3" s="56"/>
      <c r="AK3" s="56"/>
      <c r="AL3" s="56"/>
      <c r="AM3" s="22"/>
      <c r="AN3" s="40"/>
      <c r="AO3" s="23"/>
      <c r="AP3" s="23"/>
      <c r="AQ3" s="24"/>
      <c r="AR3" s="24"/>
      <c r="AS3" s="24"/>
      <c r="AT3" s="24"/>
      <c r="AU3" s="56"/>
      <c r="AV3" s="56"/>
      <c r="AW3" s="56"/>
      <c r="AX3" s="56"/>
      <c r="AY3" s="56"/>
      <c r="AZ3" s="22"/>
      <c r="BA3" s="40"/>
      <c r="BB3" s="23"/>
      <c r="BC3" s="23"/>
      <c r="BD3" s="24"/>
      <c r="BE3" s="24"/>
      <c r="BF3" s="24"/>
      <c r="BG3" s="24"/>
      <c r="BH3" s="56"/>
      <c r="BI3" s="56"/>
      <c r="BJ3" s="56"/>
      <c r="BK3" s="56"/>
      <c r="BL3" s="56"/>
      <c r="BM3" s="22"/>
      <c r="BN3" s="40"/>
      <c r="BO3" s="23"/>
      <c r="BP3" s="23"/>
      <c r="BQ3" s="24"/>
      <c r="BR3" s="24"/>
      <c r="BS3" s="24"/>
      <c r="BT3" s="24"/>
      <c r="BU3" s="56"/>
      <c r="BV3" s="56"/>
      <c r="BW3" s="56"/>
      <c r="BX3" s="56"/>
      <c r="BY3" s="56"/>
      <c r="BZ3" s="22"/>
      <c r="CA3" s="40"/>
      <c r="CB3" s="23"/>
      <c r="CC3" s="23"/>
      <c r="CD3" s="24"/>
      <c r="CE3" s="24"/>
      <c r="CF3" s="24"/>
      <c r="CG3" s="56"/>
      <c r="CH3" s="56"/>
      <c r="CI3" s="56"/>
      <c r="CJ3" s="56"/>
      <c r="CK3" s="56"/>
      <c r="CL3" s="56"/>
      <c r="CM3" s="22"/>
      <c r="CN3" s="40"/>
      <c r="CO3" s="23"/>
      <c r="CP3" s="23"/>
      <c r="CQ3" s="24"/>
      <c r="CR3" s="24"/>
      <c r="CS3" s="24"/>
      <c r="CT3" s="56"/>
      <c r="CU3" s="56"/>
      <c r="CV3" s="56"/>
      <c r="CW3" s="56"/>
      <c r="CX3" s="56"/>
      <c r="CY3" s="56"/>
      <c r="CZ3" s="22"/>
      <c r="DA3" s="40"/>
      <c r="DB3" s="23"/>
      <c r="DC3" s="23"/>
      <c r="DD3" s="24"/>
      <c r="DE3" s="24"/>
      <c r="DF3" s="24"/>
      <c r="DG3" s="56"/>
      <c r="DH3" s="56"/>
      <c r="DI3" s="56"/>
      <c r="DJ3" s="56"/>
      <c r="DK3" s="56"/>
      <c r="DL3" s="56"/>
      <c r="DM3" s="22"/>
      <c r="DN3" s="40"/>
      <c r="DO3" s="23"/>
      <c r="DP3" s="23"/>
      <c r="DQ3" s="24"/>
      <c r="DR3" s="24"/>
      <c r="DS3" s="24"/>
      <c r="DT3" s="56"/>
      <c r="DU3" s="56"/>
      <c r="DV3" s="56"/>
      <c r="DW3" s="56"/>
      <c r="DX3" s="56"/>
      <c r="DY3" s="56"/>
      <c r="DZ3" s="22"/>
      <c r="EA3" s="37">
        <f>COLUMN(EA1)</f>
        <v>131</v>
      </c>
    </row>
    <row r="4" spans="1:131" ht="15" customHeight="1" x14ac:dyDescent="0.4">
      <c r="A4" s="38"/>
      <c r="B4" s="17"/>
      <c r="C4" s="17"/>
      <c r="D4" s="18"/>
      <c r="E4" s="18"/>
      <c r="F4" s="18"/>
      <c r="G4" s="43"/>
      <c r="H4" s="43"/>
      <c r="I4" s="43"/>
      <c r="J4" s="43"/>
      <c r="K4" s="43"/>
      <c r="L4" s="43"/>
      <c r="N4" s="38"/>
      <c r="O4" s="17"/>
      <c r="P4" s="17"/>
      <c r="Q4" s="18"/>
      <c r="R4" s="18"/>
      <c r="S4" s="18"/>
      <c r="T4" s="18"/>
      <c r="U4" s="18"/>
      <c r="V4" s="18"/>
      <c r="W4" s="18"/>
      <c r="X4" s="18"/>
      <c r="Y4" s="18"/>
      <c r="AG4" s="27"/>
      <c r="AT4" s="27"/>
      <c r="BG4" s="27"/>
      <c r="BT4" s="27"/>
      <c r="EA4" s="5"/>
    </row>
    <row r="5" spans="1:131" ht="15" customHeight="1" x14ac:dyDescent="0.4">
      <c r="A5" s="38"/>
      <c r="B5" s="17"/>
      <c r="C5" s="17"/>
      <c r="D5" s="18"/>
      <c r="E5" s="18"/>
      <c r="F5" s="18"/>
      <c r="G5" s="43"/>
      <c r="H5" s="43"/>
      <c r="I5" s="43"/>
      <c r="J5" s="43"/>
      <c r="K5" s="43"/>
      <c r="L5" s="43"/>
      <c r="N5" s="38"/>
      <c r="O5" s="17"/>
      <c r="P5" s="17"/>
      <c r="Q5" s="18"/>
      <c r="R5" s="18"/>
      <c r="S5" s="18"/>
      <c r="T5" s="18"/>
      <c r="U5" s="18"/>
      <c r="V5" s="18"/>
      <c r="W5" s="18"/>
      <c r="X5" s="18"/>
      <c r="Y5" s="18"/>
      <c r="AG5" s="27"/>
      <c r="AT5" s="27"/>
      <c r="BG5" s="27"/>
      <c r="BT5" s="27"/>
      <c r="EA5" s="5"/>
    </row>
    <row r="6" spans="1:131" ht="15" customHeight="1" x14ac:dyDescent="0.4">
      <c r="A6" s="38"/>
      <c r="B6" s="17"/>
      <c r="C6" s="17"/>
      <c r="D6" s="18"/>
      <c r="E6" s="18"/>
      <c r="F6" s="18"/>
      <c r="G6" s="43"/>
      <c r="H6" s="43"/>
      <c r="I6" s="43"/>
      <c r="J6" s="43"/>
      <c r="K6" s="43"/>
      <c r="L6" s="43"/>
      <c r="N6" s="38"/>
      <c r="O6" s="17"/>
      <c r="P6" s="17"/>
      <c r="Q6" s="18"/>
      <c r="R6" s="18"/>
      <c r="S6" s="18"/>
      <c r="T6" s="18"/>
      <c r="U6" s="18"/>
      <c r="V6" s="18"/>
      <c r="W6" s="18"/>
      <c r="X6" s="18"/>
      <c r="Y6" s="18"/>
      <c r="AG6" s="27"/>
      <c r="AT6" s="27"/>
      <c r="BG6" s="27"/>
      <c r="BT6" s="27"/>
      <c r="EA6" s="5"/>
    </row>
    <row r="7" spans="1:131" ht="15" customHeight="1" x14ac:dyDescent="0.4">
      <c r="A7" s="38"/>
      <c r="B7" s="17"/>
      <c r="C7" s="17"/>
      <c r="D7" s="18"/>
      <c r="E7" s="18"/>
      <c r="F7" s="18"/>
      <c r="G7" s="43"/>
      <c r="H7" s="43"/>
      <c r="I7" s="43"/>
      <c r="J7" s="43"/>
      <c r="K7" s="43"/>
      <c r="L7" s="43"/>
      <c r="N7" s="38"/>
      <c r="O7" s="17"/>
      <c r="P7" s="17"/>
      <c r="Q7" s="18"/>
      <c r="R7" s="18"/>
      <c r="S7" s="18"/>
      <c r="T7" s="18"/>
      <c r="U7" s="18"/>
      <c r="V7" s="18"/>
      <c r="W7" s="18"/>
      <c r="X7" s="18"/>
      <c r="Y7" s="18"/>
      <c r="AG7" s="27"/>
      <c r="AT7" s="27"/>
      <c r="BG7" s="27"/>
      <c r="BT7" s="27"/>
      <c r="EA7" s="5"/>
    </row>
    <row r="8" spans="1:131" ht="15" customHeight="1" x14ac:dyDescent="0.4">
      <c r="A8" s="38"/>
      <c r="B8" s="17"/>
      <c r="C8" s="17"/>
      <c r="D8" s="18"/>
      <c r="E8" s="18"/>
      <c r="F8" s="18"/>
      <c r="G8" s="43"/>
      <c r="H8" s="43"/>
      <c r="I8" s="43"/>
      <c r="J8" s="43"/>
      <c r="K8" s="43"/>
      <c r="L8" s="43"/>
      <c r="N8" s="38"/>
      <c r="O8" s="17"/>
      <c r="P8" s="17"/>
      <c r="Q8" s="18"/>
      <c r="R8" s="18"/>
      <c r="S8" s="18"/>
      <c r="T8" s="18"/>
      <c r="U8" s="18"/>
      <c r="V8" s="18"/>
      <c r="W8" s="18"/>
      <c r="X8" s="18"/>
      <c r="Y8" s="18"/>
      <c r="AG8" s="27"/>
      <c r="AT8" s="27"/>
      <c r="BG8" s="27"/>
      <c r="BT8" s="27"/>
      <c r="EA8" s="5"/>
    </row>
    <row r="9" spans="1:131" ht="15" customHeight="1" x14ac:dyDescent="0.4">
      <c r="A9" s="38"/>
      <c r="B9" s="17"/>
      <c r="C9" s="17"/>
      <c r="D9" s="18"/>
      <c r="E9" s="18"/>
      <c r="F9" s="18"/>
      <c r="G9" s="43"/>
      <c r="H9" s="43"/>
      <c r="I9" s="43"/>
      <c r="J9" s="43"/>
      <c r="K9" s="43"/>
      <c r="L9" s="43"/>
      <c r="N9" s="38"/>
      <c r="O9" s="17"/>
      <c r="P9" s="17"/>
      <c r="Q9" s="18"/>
      <c r="R9" s="18"/>
      <c r="S9" s="18"/>
      <c r="T9" s="18"/>
      <c r="U9" s="18"/>
      <c r="V9" s="18"/>
      <c r="W9" s="18"/>
      <c r="X9" s="18"/>
      <c r="Y9" s="18"/>
      <c r="AG9" s="27"/>
      <c r="AT9" s="27"/>
      <c r="BG9" s="27"/>
      <c r="BT9" s="27"/>
      <c r="EA9" s="5"/>
    </row>
    <row r="10" spans="1:131" ht="15" customHeight="1" x14ac:dyDescent="0.4">
      <c r="A10" s="38"/>
      <c r="B10" s="17"/>
      <c r="C10" s="17"/>
      <c r="D10" s="18"/>
      <c r="E10" s="18"/>
      <c r="F10" s="18"/>
      <c r="G10" s="43"/>
      <c r="H10" s="43"/>
      <c r="I10" s="43"/>
      <c r="J10" s="43"/>
      <c r="K10" s="43"/>
      <c r="L10" s="43"/>
      <c r="N10" s="38"/>
      <c r="O10" s="17"/>
      <c r="P10" s="17"/>
      <c r="Q10" s="18"/>
      <c r="R10" s="18"/>
      <c r="S10" s="18"/>
      <c r="T10" s="18"/>
      <c r="U10" s="18"/>
      <c r="V10" s="18"/>
      <c r="W10" s="18"/>
      <c r="X10" s="18"/>
      <c r="Y10" s="18"/>
      <c r="AG10" s="27"/>
      <c r="AT10" s="27"/>
      <c r="BG10" s="27"/>
      <c r="BT10" s="27"/>
      <c r="EA10" s="5"/>
    </row>
    <row r="11" spans="1:131" ht="15" customHeight="1" x14ac:dyDescent="0.4">
      <c r="A11" s="38"/>
      <c r="B11" s="17"/>
      <c r="C11" s="17"/>
      <c r="D11" s="18"/>
      <c r="E11" s="18"/>
      <c r="F11" s="18"/>
      <c r="G11" s="43"/>
      <c r="H11" s="43"/>
      <c r="I11" s="43"/>
      <c r="J11" s="43"/>
      <c r="K11" s="43"/>
      <c r="L11" s="43"/>
      <c r="N11" s="38"/>
      <c r="O11" s="17"/>
      <c r="P11" s="17"/>
      <c r="Q11" s="18"/>
      <c r="R11" s="18"/>
      <c r="S11" s="18"/>
      <c r="T11" s="18"/>
      <c r="U11" s="18"/>
      <c r="V11" s="18"/>
      <c r="W11" s="18"/>
      <c r="X11" s="18"/>
      <c r="Y11" s="18"/>
      <c r="AG11" s="27"/>
      <c r="AT11" s="27"/>
      <c r="BG11" s="27"/>
      <c r="BT11" s="27"/>
      <c r="EA11" s="5"/>
    </row>
    <row r="12" spans="1:131" ht="15" customHeight="1" x14ac:dyDescent="0.4">
      <c r="A12" s="38"/>
      <c r="B12" s="17"/>
      <c r="C12" s="17"/>
      <c r="D12" s="18"/>
      <c r="E12" s="18"/>
      <c r="F12" s="18"/>
      <c r="G12" s="43"/>
      <c r="H12" s="43"/>
      <c r="I12" s="43"/>
      <c r="J12" s="43"/>
      <c r="K12" s="43"/>
      <c r="L12" s="43"/>
      <c r="N12" s="38"/>
      <c r="O12" s="17"/>
      <c r="P12" s="17"/>
      <c r="Q12" s="18"/>
      <c r="R12" s="18"/>
      <c r="S12" s="18"/>
      <c r="T12" s="18"/>
      <c r="U12" s="18"/>
      <c r="V12" s="18"/>
      <c r="W12" s="18"/>
      <c r="X12" s="18"/>
      <c r="Y12" s="18"/>
      <c r="AG12" s="27"/>
      <c r="AT12" s="27"/>
      <c r="BG12" s="27"/>
      <c r="BT12" s="27"/>
      <c r="EA12" s="5"/>
    </row>
    <row r="13" spans="1:131" ht="15" customHeight="1" x14ac:dyDescent="0.4">
      <c r="A13" s="38"/>
      <c r="B13" s="17"/>
      <c r="C13" s="17"/>
      <c r="D13" s="18"/>
      <c r="E13" s="18"/>
      <c r="F13" s="18"/>
      <c r="G13" s="43"/>
      <c r="H13" s="43"/>
      <c r="I13" s="43"/>
      <c r="J13" s="43"/>
      <c r="K13" s="43"/>
      <c r="L13" s="43"/>
      <c r="N13" s="38"/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AG13" s="27"/>
      <c r="AT13" s="27"/>
      <c r="BG13" s="27"/>
      <c r="BT13" s="27"/>
      <c r="EA13" s="5"/>
    </row>
    <row r="14" spans="1:131" ht="15" customHeight="1" x14ac:dyDescent="0.4">
      <c r="A14" s="38"/>
      <c r="B14" s="17"/>
      <c r="C14" s="17"/>
      <c r="D14" s="18"/>
      <c r="E14" s="18"/>
      <c r="F14" s="18"/>
      <c r="G14" s="43"/>
      <c r="H14" s="43"/>
      <c r="I14" s="43"/>
      <c r="J14" s="43"/>
      <c r="K14" s="43"/>
      <c r="L14" s="43"/>
      <c r="N14" s="38"/>
      <c r="O14" s="17"/>
      <c r="P14" s="17"/>
      <c r="Q14" s="18"/>
      <c r="R14" s="18"/>
      <c r="S14" s="18"/>
      <c r="T14" s="18"/>
      <c r="U14" s="18"/>
      <c r="V14" s="18"/>
      <c r="W14" s="18"/>
      <c r="X14" s="18"/>
      <c r="Y14" s="18"/>
      <c r="AG14" s="27"/>
      <c r="AT14" s="27"/>
      <c r="BG14" s="27"/>
      <c r="BT14" s="27"/>
      <c r="EA14" s="5"/>
    </row>
    <row r="15" spans="1:131" ht="15" customHeight="1" x14ac:dyDescent="0.4">
      <c r="A15" s="38"/>
      <c r="B15" s="17"/>
      <c r="C15" s="17"/>
      <c r="D15" s="18"/>
      <c r="E15" s="18"/>
      <c r="F15" s="18"/>
      <c r="G15" s="43"/>
      <c r="H15" s="43"/>
      <c r="I15" s="43"/>
      <c r="J15" s="43"/>
      <c r="K15" s="43"/>
      <c r="L15" s="43"/>
      <c r="N15" s="38"/>
      <c r="O15" s="17"/>
      <c r="P15" s="17"/>
      <c r="Q15" s="18"/>
      <c r="R15" s="18"/>
      <c r="S15" s="18"/>
      <c r="T15" s="18"/>
      <c r="U15" s="18"/>
      <c r="V15" s="18"/>
      <c r="W15" s="18"/>
      <c r="X15" s="18"/>
      <c r="Y15" s="18"/>
      <c r="AG15" s="27"/>
      <c r="AT15" s="27"/>
      <c r="BG15" s="27"/>
      <c r="BT15" s="27"/>
      <c r="EA15" s="5"/>
    </row>
    <row r="16" spans="1:131" ht="15" customHeight="1" x14ac:dyDescent="0.4">
      <c r="A16" s="38"/>
      <c r="B16" s="17"/>
      <c r="C16" s="17"/>
      <c r="D16" s="18"/>
      <c r="E16" s="18"/>
      <c r="F16" s="18"/>
      <c r="G16" s="43"/>
      <c r="H16" s="43"/>
      <c r="I16" s="43"/>
      <c r="J16" s="43"/>
      <c r="K16" s="43"/>
      <c r="L16" s="43"/>
      <c r="N16" s="38"/>
      <c r="O16" s="17"/>
      <c r="P16" s="17"/>
      <c r="Q16" s="18"/>
      <c r="R16" s="18"/>
      <c r="S16" s="18"/>
      <c r="T16" s="18"/>
      <c r="U16" s="18"/>
      <c r="V16" s="18"/>
      <c r="W16" s="18"/>
      <c r="X16" s="18"/>
      <c r="Y16" s="18"/>
      <c r="AG16" s="27"/>
      <c r="AT16" s="27"/>
      <c r="BG16" s="27"/>
      <c r="BT16" s="27"/>
      <c r="EA16" s="5"/>
    </row>
    <row r="17" spans="1:131" ht="15" customHeight="1" x14ac:dyDescent="0.4">
      <c r="A17" s="38"/>
      <c r="B17" s="17"/>
      <c r="C17" s="17"/>
      <c r="D17" s="18"/>
      <c r="E17" s="18"/>
      <c r="F17" s="18"/>
      <c r="G17" s="43"/>
      <c r="H17" s="43"/>
      <c r="I17" s="43"/>
      <c r="J17" s="43"/>
      <c r="K17" s="43"/>
      <c r="L17" s="43"/>
      <c r="N17" s="38"/>
      <c r="O17" s="17"/>
      <c r="P17" s="17"/>
      <c r="Q17" s="18"/>
      <c r="R17" s="18"/>
      <c r="S17" s="18"/>
      <c r="T17" s="18"/>
      <c r="U17" s="18"/>
      <c r="V17" s="18"/>
      <c r="W17" s="18"/>
      <c r="X17" s="18"/>
      <c r="Y17" s="18"/>
      <c r="AG17" s="27"/>
      <c r="AT17" s="27"/>
      <c r="BG17" s="27"/>
      <c r="BT17" s="27"/>
      <c r="EA17" s="5"/>
    </row>
    <row r="18" spans="1:131" ht="15" customHeight="1" x14ac:dyDescent="0.4">
      <c r="A18" s="38"/>
      <c r="B18" s="17"/>
      <c r="C18" s="17"/>
      <c r="D18" s="18"/>
      <c r="E18" s="18"/>
      <c r="F18" s="18"/>
      <c r="G18" s="43"/>
      <c r="H18" s="43"/>
      <c r="I18" s="43"/>
      <c r="J18" s="43"/>
      <c r="K18" s="43"/>
      <c r="L18" s="43"/>
      <c r="N18" s="38"/>
      <c r="O18" s="17"/>
      <c r="P18" s="17"/>
      <c r="Q18" s="18"/>
      <c r="R18" s="18"/>
      <c r="S18" s="18"/>
      <c r="T18" s="18"/>
      <c r="U18" s="18"/>
      <c r="V18" s="18"/>
      <c r="W18" s="18"/>
      <c r="X18" s="18"/>
      <c r="Y18" s="18"/>
      <c r="AG18" s="27"/>
      <c r="AT18" s="27"/>
      <c r="BG18" s="27"/>
      <c r="BT18" s="27"/>
      <c r="EA18" s="5"/>
    </row>
    <row r="19" spans="1:131" ht="15" customHeight="1" x14ac:dyDescent="0.4">
      <c r="A19" s="38"/>
      <c r="B19" s="17"/>
      <c r="C19" s="17"/>
      <c r="D19" s="18"/>
      <c r="E19" s="18"/>
      <c r="F19" s="18"/>
      <c r="G19" s="43"/>
      <c r="H19" s="43"/>
      <c r="I19" s="43"/>
      <c r="J19" s="43"/>
      <c r="K19" s="43"/>
      <c r="L19" s="43"/>
      <c r="N19" s="38"/>
      <c r="O19" s="17"/>
      <c r="P19" s="17"/>
      <c r="Q19" s="18"/>
      <c r="R19" s="18"/>
      <c r="S19" s="18"/>
      <c r="T19" s="18"/>
      <c r="U19" s="18"/>
      <c r="V19" s="18"/>
      <c r="W19" s="18"/>
      <c r="X19" s="18"/>
      <c r="Y19" s="18"/>
      <c r="AG19" s="27"/>
      <c r="AT19" s="27"/>
      <c r="BG19" s="27"/>
      <c r="BT19" s="27"/>
      <c r="EA19" s="5"/>
    </row>
    <row r="20" spans="1:131" ht="15" customHeight="1" x14ac:dyDescent="0.4">
      <c r="A20" s="38"/>
      <c r="B20" s="17"/>
      <c r="C20" s="17"/>
      <c r="D20" s="18"/>
      <c r="E20" s="18"/>
      <c r="F20" s="18"/>
      <c r="G20" s="43"/>
      <c r="H20" s="43"/>
      <c r="I20" s="43"/>
      <c r="J20" s="43"/>
      <c r="K20" s="43"/>
      <c r="L20" s="43"/>
      <c r="N20" s="38"/>
      <c r="O20" s="17"/>
      <c r="P20" s="17"/>
      <c r="Q20" s="18"/>
      <c r="R20" s="18"/>
      <c r="S20" s="18"/>
      <c r="T20" s="18"/>
      <c r="U20" s="18"/>
      <c r="V20" s="18"/>
      <c r="W20" s="18"/>
      <c r="X20" s="18"/>
      <c r="Y20" s="18"/>
      <c r="AG20" s="27"/>
      <c r="AT20" s="27"/>
      <c r="BG20" s="27"/>
      <c r="BT20" s="27"/>
      <c r="EA20" s="5"/>
    </row>
    <row r="21" spans="1:131" ht="15" customHeight="1" x14ac:dyDescent="0.4">
      <c r="A21" s="38"/>
      <c r="B21" s="17"/>
      <c r="C21" s="17"/>
      <c r="D21" s="18"/>
      <c r="E21" s="18"/>
      <c r="F21" s="18"/>
      <c r="G21" s="43"/>
      <c r="H21" s="43"/>
      <c r="I21" s="43"/>
      <c r="J21" s="43"/>
      <c r="K21" s="43"/>
      <c r="L21" s="43"/>
      <c r="N21" s="38"/>
      <c r="O21" s="17"/>
      <c r="P21" s="17"/>
      <c r="Q21" s="18"/>
      <c r="R21" s="18"/>
      <c r="S21" s="18"/>
      <c r="T21" s="18"/>
      <c r="U21" s="18"/>
      <c r="V21" s="18"/>
      <c r="W21" s="18"/>
      <c r="X21" s="18"/>
      <c r="Y21" s="18"/>
      <c r="AG21" s="27"/>
      <c r="AT21" s="27"/>
      <c r="BG21" s="27"/>
      <c r="BT21" s="27"/>
      <c r="EA21" s="5"/>
    </row>
    <row r="22" spans="1:131" ht="15" customHeight="1" x14ac:dyDescent="0.4">
      <c r="A22" s="38"/>
      <c r="B22" s="17"/>
      <c r="C22" s="17"/>
      <c r="D22" s="18"/>
      <c r="E22" s="18"/>
      <c r="F22" s="18"/>
      <c r="G22" s="43"/>
      <c r="H22" s="43"/>
      <c r="I22" s="43"/>
      <c r="J22" s="43"/>
      <c r="K22" s="43"/>
      <c r="L22" s="43"/>
      <c r="N22" s="38"/>
      <c r="O22" s="17"/>
      <c r="P22" s="17"/>
      <c r="Q22" s="18"/>
      <c r="R22" s="18"/>
      <c r="S22" s="18"/>
      <c r="T22" s="18"/>
      <c r="U22" s="18"/>
      <c r="V22" s="18"/>
      <c r="W22" s="18"/>
      <c r="X22" s="18"/>
      <c r="Y22" s="18"/>
      <c r="AG22" s="27"/>
      <c r="AT22" s="27"/>
      <c r="BG22" s="27"/>
      <c r="BT22" s="27"/>
      <c r="EA22" s="5"/>
    </row>
    <row r="23" spans="1:131" ht="15" customHeight="1" x14ac:dyDescent="0.4">
      <c r="A23" s="38"/>
      <c r="B23" s="17"/>
      <c r="C23" s="17"/>
      <c r="D23" s="18"/>
      <c r="E23" s="18"/>
      <c r="F23" s="18"/>
      <c r="G23" s="43"/>
      <c r="H23" s="43"/>
      <c r="I23" s="43"/>
      <c r="J23" s="43"/>
      <c r="K23" s="43"/>
      <c r="L23" s="43"/>
      <c r="N23" s="38"/>
      <c r="O23" s="17"/>
      <c r="P23" s="17"/>
      <c r="Q23" s="18"/>
      <c r="R23" s="18"/>
      <c r="S23" s="18"/>
      <c r="T23" s="18"/>
      <c r="U23" s="18"/>
      <c r="V23" s="18"/>
      <c r="W23" s="18"/>
      <c r="X23" s="18"/>
      <c r="Y23" s="18"/>
      <c r="EA23" s="5"/>
    </row>
    <row r="24" spans="1:131" ht="15" customHeight="1" x14ac:dyDescent="0.4">
      <c r="A24" s="38"/>
      <c r="B24" s="17"/>
      <c r="C24" s="17"/>
      <c r="D24" s="18"/>
      <c r="E24" s="18"/>
      <c r="F24" s="18"/>
      <c r="G24" s="43"/>
      <c r="H24" s="43"/>
      <c r="I24" s="43"/>
      <c r="J24" s="43"/>
      <c r="K24" s="43"/>
      <c r="L24" s="43"/>
      <c r="N24" s="38"/>
      <c r="O24" s="17"/>
      <c r="P24" s="17"/>
      <c r="Q24" s="18"/>
      <c r="R24" s="18"/>
      <c r="S24" s="18"/>
      <c r="T24" s="18"/>
      <c r="U24" s="18"/>
      <c r="V24" s="18"/>
      <c r="W24" s="18"/>
      <c r="X24" s="18"/>
      <c r="Y24" s="18"/>
      <c r="EA24" s="5"/>
    </row>
    <row r="25" spans="1:131" ht="15" customHeight="1" x14ac:dyDescent="0.4">
      <c r="A25" s="38"/>
      <c r="B25" s="17"/>
      <c r="C25" s="17"/>
      <c r="D25" s="18"/>
      <c r="E25" s="18"/>
      <c r="F25" s="18"/>
      <c r="G25" s="43"/>
      <c r="H25" s="43"/>
      <c r="I25" s="43"/>
      <c r="J25" s="43"/>
      <c r="K25" s="43"/>
      <c r="L25" s="43"/>
      <c r="N25" s="38"/>
      <c r="O25" s="17"/>
      <c r="P25" s="17"/>
      <c r="Q25" s="18"/>
      <c r="R25" s="18"/>
      <c r="S25" s="18"/>
      <c r="T25" s="18"/>
      <c r="U25" s="18"/>
      <c r="V25" s="18"/>
      <c r="W25" s="18"/>
      <c r="X25" s="18"/>
      <c r="Y25" s="18"/>
      <c r="EA25" s="5"/>
    </row>
    <row r="26" spans="1:131" ht="15" customHeight="1" x14ac:dyDescent="0.4">
      <c r="A26" s="38"/>
      <c r="B26" s="17"/>
      <c r="C26" s="17"/>
      <c r="D26" s="18"/>
      <c r="E26" s="18"/>
      <c r="F26" s="18"/>
      <c r="G26" s="43"/>
      <c r="H26" s="43"/>
      <c r="I26" s="43"/>
      <c r="J26" s="43"/>
      <c r="K26" s="43"/>
      <c r="L26" s="43"/>
      <c r="N26" s="38"/>
      <c r="O26" s="17"/>
      <c r="P26" s="17"/>
      <c r="Q26" s="18"/>
      <c r="R26" s="18"/>
      <c r="S26" s="18"/>
      <c r="T26" s="18"/>
      <c r="U26" s="18"/>
      <c r="V26" s="18"/>
      <c r="W26" s="18"/>
      <c r="X26" s="18"/>
      <c r="Y26" s="18"/>
      <c r="EA26" s="5"/>
    </row>
    <row r="27" spans="1:131" ht="15" customHeight="1" x14ac:dyDescent="0.4">
      <c r="A27" s="38"/>
      <c r="B27" s="17"/>
      <c r="C27" s="17"/>
      <c r="D27" s="18"/>
      <c r="E27" s="18"/>
      <c r="F27" s="18"/>
      <c r="G27" s="43"/>
      <c r="H27" s="43"/>
      <c r="I27" s="43"/>
      <c r="J27" s="43"/>
      <c r="K27" s="43"/>
      <c r="L27" s="43"/>
      <c r="N27" s="38"/>
      <c r="O27" s="17"/>
      <c r="P27" s="17"/>
      <c r="Q27" s="18"/>
      <c r="R27" s="18"/>
      <c r="S27" s="18"/>
      <c r="T27" s="18"/>
      <c r="U27" s="18"/>
      <c r="V27" s="18"/>
      <c r="W27" s="18"/>
      <c r="X27" s="18"/>
      <c r="Y27" s="18"/>
      <c r="EA27" s="5"/>
    </row>
    <row r="28" spans="1:131" ht="15" customHeight="1" x14ac:dyDescent="0.4">
      <c r="A28" s="38"/>
      <c r="B28" s="17"/>
      <c r="C28" s="17"/>
      <c r="D28" s="18"/>
      <c r="E28" s="18"/>
      <c r="F28" s="18"/>
      <c r="G28" s="43"/>
      <c r="H28" s="43"/>
      <c r="I28" s="43"/>
      <c r="J28" s="43"/>
      <c r="K28" s="43"/>
      <c r="L28" s="43"/>
      <c r="N28" s="38"/>
      <c r="O28" s="17"/>
      <c r="P28" s="17"/>
      <c r="Q28" s="18"/>
      <c r="R28" s="18"/>
      <c r="S28" s="18"/>
      <c r="T28" s="18"/>
      <c r="U28" s="18"/>
      <c r="V28" s="18"/>
      <c r="W28" s="18"/>
      <c r="X28" s="18"/>
      <c r="Y28" s="18"/>
      <c r="EA28" s="5"/>
    </row>
    <row r="29" spans="1:131" ht="15" customHeight="1" x14ac:dyDescent="0.4">
      <c r="A29" s="38"/>
      <c r="B29" s="17"/>
      <c r="C29" s="17"/>
      <c r="D29" s="18"/>
      <c r="E29" s="18"/>
      <c r="F29" s="18"/>
      <c r="G29" s="43"/>
      <c r="H29" s="43"/>
      <c r="I29" s="43"/>
      <c r="J29" s="43"/>
      <c r="K29" s="43"/>
      <c r="L29" s="43"/>
      <c r="N29" s="38"/>
      <c r="O29" s="17"/>
      <c r="P29" s="17"/>
      <c r="Q29" s="18"/>
      <c r="R29" s="18"/>
      <c r="S29" s="18"/>
      <c r="T29" s="18"/>
      <c r="U29" s="18"/>
      <c r="V29" s="18"/>
      <c r="W29" s="18"/>
      <c r="X29" s="18"/>
      <c r="Y29" s="18"/>
      <c r="EA29" s="5"/>
    </row>
    <row r="30" spans="1:131" ht="15" customHeight="1" x14ac:dyDescent="0.4">
      <c r="A30" s="38"/>
      <c r="B30" s="17"/>
      <c r="C30" s="17"/>
      <c r="D30" s="18"/>
      <c r="E30" s="18"/>
      <c r="F30" s="18"/>
      <c r="G30" s="43"/>
      <c r="H30" s="43"/>
      <c r="I30" s="43"/>
      <c r="J30" s="43"/>
      <c r="K30" s="43"/>
      <c r="L30" s="43"/>
      <c r="N30" s="38"/>
      <c r="O30" s="17"/>
      <c r="P30" s="17"/>
      <c r="Q30" s="18"/>
      <c r="R30" s="18"/>
      <c r="S30" s="18"/>
      <c r="T30" s="18"/>
      <c r="U30" s="18"/>
      <c r="V30" s="18"/>
      <c r="W30" s="18"/>
      <c r="X30" s="18"/>
      <c r="Y30" s="18"/>
      <c r="EA30" s="5"/>
    </row>
    <row r="31" spans="1:131" ht="15" customHeight="1" x14ac:dyDescent="0.4">
      <c r="A31" s="38"/>
      <c r="B31" s="17"/>
      <c r="C31" s="17"/>
      <c r="D31" s="18"/>
      <c r="E31" s="18"/>
      <c r="F31" s="18"/>
      <c r="G31" s="43"/>
      <c r="H31" s="43"/>
      <c r="I31" s="43"/>
      <c r="J31" s="43"/>
      <c r="K31" s="43"/>
      <c r="L31" s="43"/>
      <c r="EA31" s="5"/>
    </row>
    <row r="32" spans="1:131" ht="15" customHeight="1" x14ac:dyDescent="0.4">
      <c r="A32" s="38"/>
      <c r="B32" s="17"/>
      <c r="C32" s="17"/>
      <c r="D32" s="18"/>
      <c r="E32" s="18"/>
      <c r="F32" s="18"/>
      <c r="G32" s="43"/>
      <c r="H32" s="43"/>
      <c r="I32" s="43"/>
      <c r="J32" s="43"/>
      <c r="K32" s="43"/>
      <c r="L32" s="43"/>
      <c r="EA32" s="5"/>
    </row>
    <row r="33" spans="1:131" ht="15" customHeight="1" x14ac:dyDescent="0.4">
      <c r="A33" s="38"/>
      <c r="B33" s="17"/>
      <c r="C33" s="17"/>
      <c r="D33" s="18"/>
      <c r="E33" s="18"/>
      <c r="F33" s="18"/>
      <c r="G33" s="43"/>
      <c r="H33" s="43"/>
      <c r="I33" s="43"/>
      <c r="J33" s="43"/>
      <c r="K33" s="43"/>
      <c r="L33" s="43"/>
      <c r="EA33" s="5"/>
    </row>
    <row r="34" spans="1:131" ht="15" customHeight="1" x14ac:dyDescent="0.4">
      <c r="A34" s="38"/>
      <c r="B34" s="17"/>
      <c r="C34" s="17"/>
      <c r="D34" s="18"/>
      <c r="E34" s="18"/>
      <c r="F34" s="18"/>
      <c r="G34" s="43"/>
      <c r="H34" s="43"/>
      <c r="I34" s="43"/>
      <c r="J34" s="43"/>
      <c r="K34" s="43"/>
      <c r="L34" s="43"/>
      <c r="EA34" s="5"/>
    </row>
    <row r="35" spans="1:131" ht="15" customHeight="1" x14ac:dyDescent="0.4">
      <c r="A35" s="38"/>
      <c r="B35" s="17"/>
      <c r="C35" s="17"/>
      <c r="D35" s="18"/>
      <c r="E35" s="18"/>
      <c r="F35" s="18"/>
      <c r="G35" s="43"/>
      <c r="H35" s="43"/>
      <c r="I35" s="43"/>
      <c r="J35" s="43"/>
      <c r="K35" s="43"/>
      <c r="L35" s="43"/>
      <c r="EA35" s="5"/>
    </row>
    <row r="36" spans="1:131" ht="15" customHeight="1" x14ac:dyDescent="0.4">
      <c r="A36" s="38"/>
      <c r="B36" s="17"/>
      <c r="C36" s="17"/>
      <c r="D36" s="18"/>
      <c r="E36" s="18"/>
      <c r="F36" s="18"/>
      <c r="G36" s="43"/>
      <c r="H36" s="43"/>
      <c r="I36" s="43"/>
      <c r="J36" s="43"/>
      <c r="K36" s="43"/>
      <c r="L36" s="43"/>
      <c r="EA36" s="5"/>
    </row>
    <row r="37" spans="1:131" ht="15" customHeight="1" x14ac:dyDescent="0.4">
      <c r="A37" s="38"/>
      <c r="B37" s="17"/>
      <c r="C37" s="17"/>
      <c r="D37" s="18"/>
      <c r="E37" s="18"/>
      <c r="F37" s="18"/>
      <c r="G37" s="43"/>
      <c r="H37" s="43"/>
      <c r="I37" s="43"/>
      <c r="J37" s="43"/>
      <c r="K37" s="43"/>
      <c r="L37" s="43"/>
      <c r="EA37" s="5"/>
    </row>
    <row r="38" spans="1:131" ht="15" customHeight="1" x14ac:dyDescent="0.4">
      <c r="A38" s="38"/>
      <c r="B38" s="17"/>
      <c r="C38" s="17"/>
      <c r="D38" s="18"/>
      <c r="E38" s="18"/>
      <c r="F38" s="18"/>
      <c r="G38" s="43"/>
      <c r="H38" s="43"/>
      <c r="I38" s="43"/>
      <c r="J38" s="43"/>
      <c r="K38" s="43"/>
      <c r="L38" s="43"/>
      <c r="EA38" s="5"/>
    </row>
    <row r="39" spans="1:131" ht="15" customHeight="1" x14ac:dyDescent="0.4">
      <c r="A39" s="38"/>
      <c r="B39" s="17"/>
      <c r="C39" s="17"/>
      <c r="D39" s="18"/>
      <c r="E39" s="18"/>
      <c r="F39" s="18"/>
      <c r="G39" s="43"/>
      <c r="H39" s="43"/>
      <c r="I39" s="43"/>
      <c r="J39" s="43"/>
      <c r="K39" s="43"/>
      <c r="L39" s="43"/>
      <c r="EA39" s="5"/>
    </row>
    <row r="40" spans="1:131" ht="13.15" x14ac:dyDescent="0.4">
      <c r="A40" s="38"/>
      <c r="B40" s="17"/>
      <c r="C40" s="17"/>
      <c r="D40" s="18"/>
      <c r="E40" s="18"/>
      <c r="F40" s="18"/>
      <c r="G40" s="43"/>
      <c r="H40" s="43"/>
      <c r="I40" s="43"/>
      <c r="J40" s="43"/>
      <c r="K40" s="43"/>
      <c r="L40" s="43"/>
      <c r="EA40" s="5"/>
    </row>
    <row r="41" spans="1:131" ht="13.15" x14ac:dyDescent="0.4">
      <c r="A41" s="38"/>
      <c r="B41" s="17"/>
      <c r="C41" s="17"/>
      <c r="D41" s="18"/>
      <c r="E41" s="18"/>
      <c r="F41" s="18"/>
      <c r="G41" s="43"/>
      <c r="H41" s="43"/>
      <c r="I41" s="43"/>
      <c r="J41" s="43"/>
      <c r="K41" s="43"/>
      <c r="L41" s="43"/>
      <c r="EA41" s="5"/>
    </row>
    <row r="42" spans="1:131" ht="13.15" x14ac:dyDescent="0.4">
      <c r="A42" s="38"/>
      <c r="B42" s="17"/>
      <c r="C42" s="17"/>
      <c r="D42" s="18"/>
      <c r="E42" s="18"/>
      <c r="F42" s="18"/>
      <c r="G42" s="43"/>
      <c r="H42" s="43"/>
      <c r="I42" s="43"/>
      <c r="J42" s="43"/>
      <c r="K42" s="43"/>
      <c r="L42" s="43"/>
      <c r="EA42" s="5"/>
    </row>
    <row r="43" spans="1:131" ht="13.15" x14ac:dyDescent="0.4">
      <c r="A43" s="38"/>
      <c r="B43" s="17"/>
      <c r="C43" s="17"/>
      <c r="D43" s="18"/>
      <c r="E43" s="18"/>
      <c r="F43" s="18"/>
      <c r="G43" s="43"/>
      <c r="H43" s="43"/>
      <c r="I43" s="43"/>
      <c r="J43" s="43"/>
      <c r="K43" s="43"/>
      <c r="L43" s="43"/>
      <c r="EA43" s="5"/>
    </row>
    <row r="44" spans="1:131" ht="13.15" x14ac:dyDescent="0.4">
      <c r="A44" s="38"/>
      <c r="B44" s="17"/>
      <c r="C44" s="17"/>
      <c r="D44" s="18"/>
      <c r="E44" s="18"/>
      <c r="F44" s="18"/>
      <c r="G44" s="43"/>
      <c r="H44" s="43"/>
      <c r="I44" s="43"/>
      <c r="J44" s="43"/>
      <c r="K44" s="43"/>
      <c r="L44" s="43"/>
      <c r="EA44" s="5"/>
    </row>
    <row r="45" spans="1:131" ht="13.15" x14ac:dyDescent="0.4">
      <c r="A45" s="38"/>
      <c r="B45" s="17"/>
      <c r="C45" s="17"/>
      <c r="D45" s="18"/>
      <c r="E45" s="18"/>
      <c r="F45" s="18"/>
      <c r="G45" s="43"/>
      <c r="H45" s="43"/>
      <c r="I45" s="43"/>
      <c r="J45" s="43"/>
      <c r="K45" s="43"/>
      <c r="L45" s="43"/>
      <c r="EA45" s="5"/>
    </row>
    <row r="46" spans="1:131" ht="13.15" x14ac:dyDescent="0.4">
      <c r="A46" s="38"/>
      <c r="B46" s="17"/>
      <c r="C46" s="17"/>
      <c r="D46" s="18"/>
      <c r="E46" s="18"/>
      <c r="F46" s="18"/>
      <c r="G46" s="43"/>
      <c r="H46" s="43"/>
      <c r="I46" s="43"/>
      <c r="J46" s="43"/>
      <c r="K46" s="43"/>
      <c r="L46" s="43"/>
      <c r="EA46" s="5"/>
    </row>
    <row r="47" spans="1:131" ht="13.15" x14ac:dyDescent="0.4">
      <c r="A47" s="38"/>
      <c r="B47" s="17"/>
      <c r="C47" s="17"/>
      <c r="D47" s="18"/>
      <c r="E47" s="18"/>
      <c r="F47" s="18"/>
      <c r="G47" s="43"/>
      <c r="H47" s="43"/>
      <c r="I47" s="43"/>
      <c r="J47" s="43"/>
      <c r="K47" s="43"/>
      <c r="L47" s="43"/>
      <c r="EA47" s="5"/>
    </row>
    <row r="48" spans="1:131" ht="13.15" x14ac:dyDescent="0.4">
      <c r="A48" s="38"/>
      <c r="B48" s="17"/>
      <c r="C48" s="17"/>
      <c r="D48" s="18"/>
      <c r="E48" s="18"/>
      <c r="F48" s="18"/>
      <c r="G48" s="43"/>
      <c r="H48" s="43"/>
      <c r="I48" s="43"/>
      <c r="J48" s="43"/>
      <c r="K48" s="43"/>
      <c r="L48" s="43"/>
      <c r="EA48" s="5"/>
    </row>
    <row r="49" spans="1:131" ht="13.15" x14ac:dyDescent="0.4">
      <c r="A49" s="38"/>
      <c r="B49" s="17"/>
      <c r="C49" s="17"/>
      <c r="D49" s="18"/>
      <c r="E49" s="18"/>
      <c r="F49" s="18"/>
      <c r="G49" s="43"/>
      <c r="H49" s="43"/>
      <c r="I49" s="43"/>
      <c r="J49" s="43"/>
      <c r="K49" s="43"/>
      <c r="L49" s="43"/>
      <c r="EA49" s="5"/>
    </row>
    <row r="50" spans="1:131" ht="13.15" x14ac:dyDescent="0.4">
      <c r="A50" s="38"/>
      <c r="B50" s="17"/>
      <c r="C50" s="17"/>
      <c r="D50" s="18"/>
      <c r="E50" s="18"/>
      <c r="F50" s="18"/>
      <c r="G50" s="43"/>
      <c r="H50" s="43"/>
      <c r="I50" s="43"/>
      <c r="J50" s="43"/>
      <c r="K50" s="43"/>
      <c r="L50" s="43"/>
      <c r="EA50" s="5"/>
    </row>
    <row r="51" spans="1:131" ht="13.15" x14ac:dyDescent="0.4">
      <c r="A51" s="38"/>
      <c r="B51" s="17"/>
      <c r="C51" s="17"/>
      <c r="D51" s="18"/>
      <c r="E51" s="18"/>
      <c r="F51" s="18"/>
      <c r="G51" s="43"/>
      <c r="H51" s="43"/>
      <c r="I51" s="43"/>
      <c r="J51" s="43"/>
      <c r="K51" s="43"/>
      <c r="L51" s="43"/>
      <c r="EA51" s="5"/>
    </row>
    <row r="52" spans="1:131" ht="13.15" x14ac:dyDescent="0.4">
      <c r="A52" s="38"/>
      <c r="B52" s="17"/>
      <c r="C52" s="17"/>
      <c r="D52" s="18"/>
      <c r="E52" s="18"/>
      <c r="F52" s="18"/>
      <c r="G52" s="43"/>
      <c r="H52" s="43"/>
      <c r="I52" s="43"/>
      <c r="J52" s="43"/>
      <c r="K52" s="43"/>
      <c r="L52" s="43"/>
      <c r="EA52" s="5"/>
    </row>
    <row r="53" spans="1:131" ht="13.15" x14ac:dyDescent="0.4">
      <c r="A53" s="38"/>
      <c r="B53" s="17"/>
      <c r="C53" s="17"/>
      <c r="D53" s="18"/>
      <c r="E53" s="18"/>
      <c r="F53" s="18"/>
      <c r="G53" s="43"/>
      <c r="H53" s="43"/>
      <c r="I53" s="43"/>
      <c r="J53" s="43"/>
      <c r="K53" s="43"/>
      <c r="L53" s="43"/>
      <c r="EA53" s="5"/>
    </row>
    <row r="54" spans="1:131" ht="13.15" x14ac:dyDescent="0.4">
      <c r="A54" s="38"/>
      <c r="B54" s="17"/>
      <c r="C54" s="17"/>
      <c r="D54" s="18"/>
      <c r="E54" s="18"/>
      <c r="F54" s="18"/>
      <c r="G54" s="43"/>
      <c r="H54" s="43"/>
      <c r="I54" s="43"/>
      <c r="J54" s="43"/>
      <c r="K54" s="43"/>
      <c r="L54" s="43"/>
      <c r="EA54" s="5"/>
    </row>
    <row r="55" spans="1:131" ht="13.15" x14ac:dyDescent="0.4">
      <c r="A55" s="38"/>
      <c r="B55" s="17"/>
      <c r="C55" s="17"/>
      <c r="D55" s="18"/>
      <c r="E55" s="18"/>
      <c r="F55" s="18"/>
      <c r="G55" s="43"/>
      <c r="H55" s="43"/>
      <c r="I55" s="43"/>
      <c r="J55" s="43"/>
      <c r="K55" s="43"/>
      <c r="L55" s="43"/>
      <c r="EA55" s="5"/>
    </row>
    <row r="56" spans="1:131" ht="13.15" x14ac:dyDescent="0.4">
      <c r="A56" s="38"/>
      <c r="B56" s="17"/>
      <c r="C56" s="17"/>
      <c r="D56" s="18"/>
      <c r="E56" s="18"/>
      <c r="F56" s="18"/>
      <c r="G56" s="43"/>
      <c r="H56" s="43"/>
      <c r="I56" s="43"/>
      <c r="J56" s="43"/>
      <c r="K56" s="43"/>
      <c r="L56" s="43"/>
      <c r="EA56" s="5"/>
    </row>
    <row r="57" spans="1:131" ht="13.15" x14ac:dyDescent="0.4">
      <c r="A57" s="38"/>
      <c r="B57" s="17"/>
      <c r="C57" s="17"/>
      <c r="D57" s="18"/>
      <c r="E57" s="18"/>
      <c r="F57" s="18"/>
      <c r="G57" s="43"/>
      <c r="H57" s="43"/>
      <c r="I57" s="43"/>
      <c r="J57" s="43"/>
      <c r="K57" s="43"/>
      <c r="L57" s="43"/>
      <c r="EA57" s="5"/>
    </row>
    <row r="58" spans="1:131" ht="13.15" x14ac:dyDescent="0.4">
      <c r="A58" s="38"/>
      <c r="B58" s="17"/>
      <c r="C58" s="17"/>
      <c r="D58" s="18"/>
      <c r="E58" s="18"/>
      <c r="F58" s="18"/>
      <c r="G58" s="43"/>
      <c r="H58" s="43"/>
      <c r="I58" s="43"/>
      <c r="J58" s="43"/>
      <c r="K58" s="43"/>
      <c r="L58" s="43"/>
      <c r="EA58" s="5"/>
    </row>
    <row r="59" spans="1:131" ht="13.15" x14ac:dyDescent="0.4">
      <c r="A59" s="38"/>
      <c r="B59" s="17"/>
      <c r="C59" s="17"/>
      <c r="D59" s="18"/>
      <c r="E59" s="18"/>
      <c r="F59" s="18"/>
      <c r="G59" s="43"/>
      <c r="H59" s="43"/>
      <c r="I59" s="43"/>
      <c r="J59" s="43"/>
      <c r="K59" s="43"/>
      <c r="L59" s="43"/>
      <c r="EA59" s="5"/>
    </row>
    <row r="60" spans="1:131" ht="13.15" x14ac:dyDescent="0.4">
      <c r="A60" s="38"/>
      <c r="B60" s="17"/>
      <c r="C60" s="17"/>
      <c r="D60" s="18"/>
      <c r="E60" s="18"/>
      <c r="F60" s="18"/>
      <c r="G60" s="43"/>
      <c r="H60" s="43"/>
      <c r="I60" s="43"/>
      <c r="J60" s="43"/>
      <c r="K60" s="43"/>
      <c r="L60" s="43"/>
      <c r="EA60" s="5"/>
    </row>
    <row r="61" spans="1:131" ht="13.15" x14ac:dyDescent="0.4">
      <c r="A61" s="38"/>
      <c r="B61" s="17"/>
      <c r="C61" s="17"/>
      <c r="D61" s="18"/>
      <c r="E61" s="18"/>
      <c r="F61" s="18"/>
      <c r="G61" s="43"/>
      <c r="H61" s="43"/>
      <c r="I61" s="43"/>
      <c r="J61" s="43"/>
      <c r="K61" s="43"/>
      <c r="L61" s="43"/>
      <c r="EA61" s="5"/>
    </row>
    <row r="62" spans="1:131" ht="13.15" x14ac:dyDescent="0.4">
      <c r="A62" s="38"/>
      <c r="B62" s="17"/>
      <c r="C62" s="17"/>
      <c r="D62" s="18"/>
      <c r="E62" s="18"/>
      <c r="F62" s="18"/>
      <c r="G62" s="43"/>
      <c r="H62" s="43"/>
      <c r="I62" s="43"/>
      <c r="J62" s="43"/>
      <c r="K62" s="43"/>
      <c r="L62" s="43"/>
      <c r="EA62" s="5"/>
    </row>
    <row r="63" spans="1:131" ht="13.15" x14ac:dyDescent="0.4">
      <c r="A63" s="38"/>
      <c r="B63" s="17"/>
      <c r="C63" s="17"/>
      <c r="D63" s="18"/>
      <c r="E63" s="18"/>
      <c r="F63" s="18"/>
      <c r="G63" s="43"/>
      <c r="H63" s="43"/>
      <c r="I63" s="43"/>
      <c r="J63" s="43"/>
      <c r="K63" s="43"/>
      <c r="L63" s="43"/>
      <c r="EA63" s="5"/>
    </row>
    <row r="64" spans="1:131" ht="13.15" x14ac:dyDescent="0.4">
      <c r="A64" s="38"/>
      <c r="B64" s="17"/>
      <c r="C64" s="17"/>
      <c r="D64" s="18"/>
      <c r="E64" s="18"/>
      <c r="F64" s="18"/>
      <c r="G64" s="43"/>
      <c r="H64" s="43"/>
      <c r="I64" s="43"/>
      <c r="J64" s="43"/>
      <c r="K64" s="43"/>
      <c r="L64" s="43"/>
      <c r="EA64" s="5"/>
    </row>
    <row r="65" spans="1:131" ht="13.15" x14ac:dyDescent="0.4">
      <c r="A65" s="38"/>
      <c r="B65" s="17"/>
      <c r="C65" s="17"/>
      <c r="D65" s="18"/>
      <c r="E65" s="18"/>
      <c r="F65" s="18"/>
      <c r="G65" s="43"/>
      <c r="H65" s="43"/>
      <c r="I65" s="43"/>
      <c r="J65" s="43"/>
      <c r="K65" s="43"/>
      <c r="L65" s="43"/>
      <c r="EA65" s="5"/>
    </row>
    <row r="66" spans="1:131" ht="13.15" x14ac:dyDescent="0.4">
      <c r="A66" s="38"/>
      <c r="B66" s="17"/>
      <c r="C66" s="17"/>
      <c r="D66" s="18"/>
      <c r="E66" s="18"/>
      <c r="F66" s="18"/>
      <c r="G66" s="43"/>
      <c r="H66" s="43"/>
      <c r="I66" s="43"/>
      <c r="J66" s="43"/>
      <c r="K66" s="43"/>
      <c r="L66" s="43"/>
      <c r="EA66" s="5"/>
    </row>
    <row r="67" spans="1:131" ht="13.15" x14ac:dyDescent="0.4">
      <c r="A67" s="38"/>
      <c r="B67" s="17"/>
      <c r="C67" s="17"/>
      <c r="D67" s="18"/>
      <c r="E67" s="18"/>
      <c r="F67" s="18"/>
      <c r="G67" s="43"/>
      <c r="H67" s="43"/>
      <c r="I67" s="43"/>
      <c r="J67" s="43"/>
      <c r="K67" s="43"/>
      <c r="L67" s="43"/>
      <c r="EA67" s="5"/>
    </row>
    <row r="68" spans="1:131" ht="13.15" x14ac:dyDescent="0.4">
      <c r="A68" s="38"/>
      <c r="B68" s="17"/>
      <c r="C68" s="17"/>
      <c r="D68" s="18"/>
      <c r="E68" s="18"/>
      <c r="F68" s="18"/>
      <c r="G68" s="43"/>
      <c r="H68" s="43"/>
      <c r="I68" s="43"/>
      <c r="J68" s="43"/>
      <c r="K68" s="43"/>
      <c r="L68" s="43"/>
      <c r="EA68" s="5"/>
    </row>
    <row r="69" spans="1:131" ht="13.15" x14ac:dyDescent="0.4">
      <c r="A69" s="38"/>
      <c r="B69" s="17"/>
      <c r="C69" s="17"/>
      <c r="D69" s="18"/>
      <c r="E69" s="18"/>
      <c r="F69" s="18"/>
      <c r="G69" s="43"/>
      <c r="H69" s="43"/>
      <c r="I69" s="43"/>
      <c r="J69" s="43"/>
      <c r="K69" s="43"/>
      <c r="L69" s="43"/>
      <c r="EA69" s="5"/>
    </row>
    <row r="70" spans="1:131" ht="13.15" x14ac:dyDescent="0.4">
      <c r="A70" s="38"/>
      <c r="B70" s="17"/>
      <c r="C70" s="17"/>
      <c r="D70" s="18"/>
      <c r="E70" s="18"/>
      <c r="F70" s="18"/>
      <c r="G70" s="43"/>
      <c r="H70" s="43"/>
      <c r="I70" s="43"/>
      <c r="J70" s="43"/>
      <c r="K70" s="43"/>
      <c r="L70" s="43"/>
      <c r="EA70" s="5"/>
    </row>
    <row r="71" spans="1:131" ht="13.15" x14ac:dyDescent="0.4">
      <c r="A71" s="38"/>
      <c r="B71" s="17"/>
      <c r="C71" s="17"/>
      <c r="D71" s="18"/>
      <c r="E71" s="18"/>
      <c r="F71" s="18"/>
      <c r="G71" s="43"/>
      <c r="H71" s="43"/>
      <c r="I71" s="43"/>
      <c r="J71" s="43"/>
      <c r="K71" s="43"/>
      <c r="L71" s="43"/>
      <c r="EA71" s="5"/>
    </row>
    <row r="72" spans="1:131" ht="13.15" x14ac:dyDescent="0.4">
      <c r="A72" s="38"/>
      <c r="B72" s="17"/>
      <c r="C72" s="17"/>
      <c r="D72" s="18"/>
      <c r="E72" s="18"/>
      <c r="F72" s="18"/>
      <c r="G72" s="43"/>
      <c r="H72" s="43"/>
      <c r="I72" s="43"/>
      <c r="J72" s="43"/>
      <c r="K72" s="43"/>
      <c r="L72" s="43"/>
      <c r="EA72" s="5"/>
    </row>
    <row r="73" spans="1:131" ht="13.15" x14ac:dyDescent="0.4">
      <c r="A73" s="38"/>
      <c r="B73" s="17"/>
      <c r="C73" s="17"/>
      <c r="D73" s="18"/>
      <c r="E73" s="18"/>
      <c r="F73" s="18"/>
      <c r="G73" s="43"/>
      <c r="H73" s="43"/>
      <c r="I73" s="43"/>
      <c r="J73" s="43"/>
      <c r="K73" s="43"/>
      <c r="L73" s="43"/>
      <c r="EA73" s="5"/>
    </row>
    <row r="74" spans="1:131" ht="13.15" x14ac:dyDescent="0.4">
      <c r="A74" s="38"/>
      <c r="B74" s="17"/>
      <c r="C74" s="17"/>
      <c r="D74" s="18"/>
      <c r="E74" s="18"/>
      <c r="F74" s="18"/>
      <c r="G74" s="43"/>
      <c r="H74" s="43"/>
      <c r="I74" s="43"/>
      <c r="J74" s="43"/>
      <c r="K74" s="43"/>
      <c r="L74" s="43"/>
      <c r="EA74" s="5"/>
    </row>
    <row r="75" spans="1:131" ht="13.15" x14ac:dyDescent="0.4">
      <c r="A75" s="38"/>
      <c r="B75" s="17"/>
      <c r="C75" s="17"/>
      <c r="D75" s="18"/>
      <c r="E75" s="18"/>
      <c r="F75" s="18"/>
      <c r="G75" s="43"/>
      <c r="H75" s="43"/>
      <c r="I75" s="43"/>
      <c r="J75" s="43"/>
      <c r="K75" s="43"/>
      <c r="L75" s="43"/>
      <c r="EA75" s="5"/>
    </row>
    <row r="76" spans="1:131" ht="13.15" x14ac:dyDescent="0.4">
      <c r="A76" s="38"/>
      <c r="B76" s="17"/>
      <c r="C76" s="17"/>
      <c r="D76" s="18"/>
      <c r="E76" s="18"/>
      <c r="F76" s="18"/>
      <c r="G76" s="43"/>
      <c r="H76" s="43"/>
      <c r="I76" s="43"/>
      <c r="J76" s="43"/>
      <c r="K76" s="43"/>
      <c r="L76" s="43"/>
      <c r="EA76" s="5"/>
    </row>
    <row r="77" spans="1:131" ht="13.15" x14ac:dyDescent="0.4">
      <c r="A77" s="38"/>
      <c r="B77" s="17"/>
      <c r="C77" s="17"/>
      <c r="D77" s="18"/>
      <c r="E77" s="18"/>
      <c r="F77" s="18"/>
      <c r="G77" s="43"/>
      <c r="H77" s="43"/>
      <c r="I77" s="43"/>
      <c r="J77" s="43"/>
      <c r="K77" s="43"/>
      <c r="L77" s="43"/>
      <c r="EA77" s="5"/>
    </row>
    <row r="78" spans="1:131" ht="13.15" x14ac:dyDescent="0.4">
      <c r="A78" s="38"/>
      <c r="B78" s="17"/>
      <c r="C78" s="17"/>
      <c r="D78" s="18"/>
      <c r="E78" s="18"/>
      <c r="F78" s="18"/>
      <c r="G78" s="43"/>
      <c r="H78" s="43"/>
      <c r="I78" s="43"/>
      <c r="J78" s="43"/>
      <c r="K78" s="43"/>
      <c r="L78" s="43"/>
      <c r="EA78" s="5"/>
    </row>
    <row r="79" spans="1:131" ht="13.15" x14ac:dyDescent="0.4">
      <c r="A79" s="38"/>
      <c r="B79" s="17"/>
      <c r="C79" s="17"/>
      <c r="D79" s="18"/>
      <c r="E79" s="18"/>
      <c r="F79" s="18"/>
      <c r="G79" s="43"/>
      <c r="H79" s="43"/>
      <c r="I79" s="43"/>
      <c r="J79" s="43"/>
      <c r="K79" s="43"/>
      <c r="L79" s="43"/>
      <c r="EA79" s="5"/>
    </row>
    <row r="80" spans="1:131" ht="13.15" x14ac:dyDescent="0.4">
      <c r="A80" s="38"/>
      <c r="B80" s="17"/>
      <c r="C80" s="17"/>
      <c r="D80" s="18"/>
      <c r="E80" s="18"/>
      <c r="F80" s="18"/>
      <c r="G80" s="43"/>
      <c r="H80" s="43"/>
      <c r="I80" s="43"/>
      <c r="J80" s="43"/>
      <c r="K80" s="43"/>
      <c r="L80" s="43"/>
      <c r="EA80" s="5"/>
    </row>
    <row r="81" spans="1:131" ht="13.15" x14ac:dyDescent="0.4">
      <c r="A81" s="38"/>
      <c r="B81" s="17"/>
      <c r="C81" s="17"/>
      <c r="D81" s="18"/>
      <c r="E81" s="18"/>
      <c r="F81" s="18"/>
      <c r="G81" s="43"/>
      <c r="H81" s="43"/>
      <c r="I81" s="43"/>
      <c r="J81" s="43"/>
      <c r="K81" s="43"/>
      <c r="L81" s="43"/>
      <c r="EA81" s="5"/>
    </row>
    <row r="82" spans="1:131" ht="13.15" x14ac:dyDescent="0.4">
      <c r="A82" s="38"/>
      <c r="B82" s="17"/>
      <c r="C82" s="17"/>
      <c r="D82" s="18"/>
      <c r="E82" s="18"/>
      <c r="F82" s="18"/>
      <c r="G82" s="43"/>
      <c r="H82" s="43"/>
      <c r="I82" s="43"/>
      <c r="J82" s="43"/>
      <c r="K82" s="43"/>
      <c r="L82" s="43"/>
      <c r="EA82" s="5"/>
    </row>
    <row r="83" spans="1:131" ht="13.15" x14ac:dyDescent="0.4">
      <c r="A83" s="38"/>
      <c r="B83" s="17"/>
      <c r="C83" s="17"/>
      <c r="D83" s="18"/>
      <c r="E83" s="18"/>
      <c r="F83" s="18"/>
      <c r="G83" s="43"/>
      <c r="H83" s="43"/>
      <c r="I83" s="43"/>
      <c r="J83" s="43"/>
      <c r="K83" s="43"/>
      <c r="L83" s="43"/>
      <c r="EA83" s="5"/>
    </row>
    <row r="84" spans="1:131" ht="13.15" x14ac:dyDescent="0.4">
      <c r="A84" s="38"/>
      <c r="B84" s="17"/>
      <c r="C84" s="17"/>
      <c r="D84" s="18"/>
      <c r="E84" s="18"/>
      <c r="F84" s="18"/>
      <c r="G84" s="43"/>
      <c r="H84" s="43"/>
      <c r="I84" s="43"/>
      <c r="J84" s="43"/>
      <c r="K84" s="43"/>
      <c r="L84" s="43"/>
      <c r="EA84" s="5"/>
    </row>
    <row r="85" spans="1:131" ht="13.15" x14ac:dyDescent="0.4">
      <c r="A85" s="38"/>
      <c r="B85" s="17"/>
      <c r="C85" s="17"/>
      <c r="D85" s="18"/>
      <c r="E85" s="18"/>
      <c r="F85" s="18"/>
      <c r="G85" s="43"/>
      <c r="H85" s="43"/>
      <c r="I85" s="43"/>
      <c r="J85" s="43"/>
      <c r="K85" s="43"/>
      <c r="L85" s="43"/>
      <c r="EA85" s="5"/>
    </row>
    <row r="86" spans="1:131" ht="13.15" x14ac:dyDescent="0.4">
      <c r="A86" s="38"/>
      <c r="B86" s="17"/>
      <c r="C86" s="17"/>
      <c r="D86" s="18"/>
      <c r="E86" s="18"/>
      <c r="F86" s="18"/>
      <c r="G86" s="43"/>
      <c r="H86" s="43"/>
      <c r="I86" s="43"/>
      <c r="J86" s="43"/>
      <c r="K86" s="43"/>
      <c r="L86" s="43"/>
      <c r="EA86" s="5"/>
    </row>
    <row r="87" spans="1:131" ht="13.15" x14ac:dyDescent="0.4">
      <c r="A87" s="38"/>
      <c r="B87" s="17"/>
      <c r="C87" s="17"/>
      <c r="D87" s="18"/>
      <c r="E87" s="18"/>
      <c r="F87" s="18"/>
      <c r="G87" s="43"/>
      <c r="H87" s="43"/>
      <c r="I87" s="43"/>
      <c r="J87" s="43"/>
      <c r="K87" s="43"/>
      <c r="L87" s="43"/>
      <c r="EA87" s="5"/>
    </row>
    <row r="88" spans="1:131" ht="13.15" x14ac:dyDescent="0.4">
      <c r="A88" s="38"/>
      <c r="B88" s="17"/>
      <c r="C88" s="17"/>
      <c r="D88" s="18"/>
      <c r="E88" s="18"/>
      <c r="F88" s="18"/>
      <c r="G88" s="43"/>
      <c r="H88" s="43"/>
      <c r="I88" s="43"/>
      <c r="J88" s="43"/>
      <c r="K88" s="43"/>
      <c r="L88" s="43"/>
      <c r="EA88" s="5"/>
    </row>
    <row r="89" spans="1:131" ht="13.15" x14ac:dyDescent="0.4">
      <c r="A89" s="38"/>
      <c r="B89" s="17"/>
      <c r="C89" s="17"/>
      <c r="D89" s="18"/>
      <c r="E89" s="18"/>
      <c r="F89" s="18"/>
      <c r="G89" s="43"/>
      <c r="H89" s="43"/>
      <c r="I89" s="43"/>
      <c r="J89" s="43"/>
      <c r="K89" s="43"/>
      <c r="L89" s="43"/>
      <c r="EA89" s="5"/>
    </row>
    <row r="90" spans="1:131" ht="13.15" x14ac:dyDescent="0.4">
      <c r="A90" s="38"/>
      <c r="B90" s="17"/>
      <c r="C90" s="17"/>
      <c r="D90" s="18"/>
      <c r="E90" s="18"/>
      <c r="F90" s="18"/>
      <c r="G90" s="43"/>
      <c r="H90" s="43"/>
      <c r="I90" s="43"/>
      <c r="J90" s="43"/>
      <c r="K90" s="43"/>
      <c r="L90" s="43"/>
      <c r="EA90" s="5"/>
    </row>
    <row r="91" spans="1:131" ht="13.15" x14ac:dyDescent="0.4">
      <c r="A91" s="38"/>
      <c r="B91" s="17"/>
      <c r="C91" s="17"/>
      <c r="D91" s="18"/>
      <c r="E91" s="18"/>
      <c r="F91" s="18"/>
      <c r="G91" s="43"/>
      <c r="H91" s="43"/>
      <c r="I91" s="43"/>
      <c r="J91" s="43"/>
      <c r="K91" s="43"/>
      <c r="L91" s="43"/>
      <c r="EA91" s="5"/>
    </row>
    <row r="92" spans="1:131" ht="13.15" x14ac:dyDescent="0.4">
      <c r="A92" s="38"/>
      <c r="B92" s="17"/>
      <c r="C92" s="17"/>
      <c r="D92" s="18"/>
      <c r="E92" s="18"/>
      <c r="F92" s="18"/>
      <c r="G92" s="43"/>
      <c r="H92" s="43"/>
      <c r="I92" s="43"/>
      <c r="J92" s="43"/>
      <c r="K92" s="43"/>
      <c r="L92" s="43"/>
      <c r="EA92" s="5"/>
    </row>
    <row r="93" spans="1:131" ht="13.15" x14ac:dyDescent="0.4">
      <c r="A93" s="38"/>
      <c r="B93" s="17"/>
      <c r="C93" s="17"/>
      <c r="D93" s="18"/>
      <c r="E93" s="18"/>
      <c r="F93" s="18"/>
      <c r="G93" s="43"/>
      <c r="H93" s="43"/>
      <c r="I93" s="43"/>
      <c r="J93" s="43"/>
      <c r="K93" s="43"/>
      <c r="L93" s="43"/>
      <c r="EA93" s="5"/>
    </row>
    <row r="94" spans="1:131" ht="13.15" x14ac:dyDescent="0.4">
      <c r="A94" s="38"/>
      <c r="B94" s="17"/>
      <c r="C94" s="17"/>
      <c r="D94" s="18"/>
      <c r="E94" s="18"/>
      <c r="F94" s="18"/>
      <c r="G94" s="43"/>
      <c r="H94" s="43"/>
      <c r="I94" s="43"/>
      <c r="J94" s="43"/>
      <c r="K94" s="43"/>
      <c r="L94" s="43"/>
      <c r="EA94" s="5"/>
    </row>
    <row r="95" spans="1:131" ht="13.15" x14ac:dyDescent="0.4">
      <c r="A95" s="38"/>
      <c r="B95" s="17"/>
      <c r="C95" s="17"/>
      <c r="D95" s="18"/>
      <c r="E95" s="18"/>
      <c r="F95" s="18"/>
      <c r="G95" s="43"/>
      <c r="H95" s="43"/>
      <c r="I95" s="43"/>
      <c r="J95" s="43"/>
      <c r="K95" s="43"/>
      <c r="L95" s="43"/>
      <c r="EA95" s="5"/>
    </row>
    <row r="96" spans="1:131" ht="13.15" x14ac:dyDescent="0.4">
      <c r="A96" s="38"/>
      <c r="B96" s="17"/>
      <c r="C96" s="17"/>
      <c r="D96" s="18"/>
      <c r="E96" s="18"/>
      <c r="F96" s="18"/>
      <c r="G96" s="43"/>
      <c r="H96" s="43"/>
      <c r="I96" s="43"/>
      <c r="J96" s="43"/>
      <c r="K96" s="43"/>
      <c r="L96" s="43"/>
      <c r="EA96" s="5"/>
    </row>
    <row r="97" spans="1:131" ht="13.15" x14ac:dyDescent="0.4">
      <c r="A97" s="38"/>
      <c r="B97" s="17"/>
      <c r="C97" s="17"/>
      <c r="D97" s="18"/>
      <c r="E97" s="18"/>
      <c r="F97" s="18"/>
      <c r="G97" s="43"/>
      <c r="H97" s="43"/>
      <c r="I97" s="43"/>
      <c r="J97" s="43"/>
      <c r="K97" s="43"/>
      <c r="L97" s="43"/>
      <c r="EA97" s="5"/>
    </row>
    <row r="98" spans="1:131" ht="13.15" x14ac:dyDescent="0.4">
      <c r="A98" s="38"/>
      <c r="B98" s="17"/>
      <c r="C98" s="17"/>
      <c r="D98" s="18"/>
      <c r="E98" s="18"/>
      <c r="F98" s="18"/>
      <c r="G98" s="43"/>
      <c r="H98" s="43"/>
      <c r="I98" s="43"/>
      <c r="J98" s="43"/>
      <c r="K98" s="43"/>
      <c r="L98" s="43"/>
      <c r="EA98" s="5"/>
    </row>
    <row r="99" spans="1:131" ht="13.15" x14ac:dyDescent="0.4">
      <c r="A99" s="38"/>
      <c r="B99" s="17"/>
      <c r="C99" s="17"/>
      <c r="D99" s="18"/>
      <c r="E99" s="18"/>
      <c r="F99" s="18"/>
      <c r="G99" s="43"/>
      <c r="H99" s="43"/>
      <c r="I99" s="43"/>
      <c r="J99" s="43"/>
      <c r="K99" s="43"/>
      <c r="L99" s="43"/>
      <c r="EA99" s="5"/>
    </row>
    <row r="100" spans="1:131" ht="13.15" x14ac:dyDescent="0.4">
      <c r="A100" s="38"/>
      <c r="B100" s="17"/>
      <c r="C100" s="17"/>
      <c r="D100" s="18"/>
      <c r="E100" s="18"/>
      <c r="F100" s="18"/>
      <c r="G100" s="43"/>
      <c r="H100" s="43"/>
      <c r="I100" s="43"/>
      <c r="J100" s="43"/>
      <c r="K100" s="43"/>
      <c r="L100" s="43"/>
      <c r="EA100" s="5"/>
    </row>
    <row r="101" spans="1:131" ht="13.15" x14ac:dyDescent="0.4">
      <c r="A101" s="38"/>
      <c r="B101" s="17"/>
      <c r="C101" s="17"/>
      <c r="D101" s="18"/>
      <c r="E101" s="18"/>
      <c r="F101" s="18"/>
      <c r="G101" s="43"/>
      <c r="H101" s="43"/>
      <c r="I101" s="43"/>
      <c r="J101" s="43"/>
      <c r="K101" s="43"/>
      <c r="L101" s="43"/>
      <c r="EA101" s="5"/>
    </row>
    <row r="102" spans="1:131" ht="13.15" x14ac:dyDescent="0.4">
      <c r="A102" s="38"/>
      <c r="B102" s="17"/>
      <c r="C102" s="17"/>
      <c r="D102" s="18"/>
      <c r="E102" s="18"/>
      <c r="F102" s="18"/>
      <c r="G102" s="43"/>
      <c r="H102" s="43"/>
      <c r="I102" s="43"/>
      <c r="J102" s="43"/>
      <c r="K102" s="43"/>
      <c r="L102" s="43"/>
      <c r="EA102" s="5"/>
    </row>
    <row r="103" spans="1:131" ht="13.15" x14ac:dyDescent="0.4">
      <c r="A103" s="38"/>
      <c r="B103" s="17"/>
      <c r="C103" s="17"/>
      <c r="D103" s="18"/>
      <c r="E103" s="18"/>
      <c r="F103" s="18"/>
      <c r="G103" s="43"/>
      <c r="H103" s="43"/>
      <c r="I103" s="43"/>
      <c r="J103" s="43"/>
      <c r="K103" s="43"/>
      <c r="L103" s="43"/>
      <c r="EA103" s="5"/>
    </row>
    <row r="104" spans="1:131" ht="13.15" x14ac:dyDescent="0.4">
      <c r="A104" s="38"/>
      <c r="B104" s="17"/>
      <c r="C104" s="17"/>
      <c r="D104" s="18"/>
      <c r="E104" s="18"/>
      <c r="F104" s="18"/>
      <c r="G104" s="43"/>
      <c r="H104" s="43"/>
      <c r="I104" s="43"/>
      <c r="J104" s="43"/>
      <c r="K104" s="43"/>
      <c r="L104" s="43"/>
      <c r="EA104" s="5"/>
    </row>
    <row r="105" spans="1:131" ht="13.15" x14ac:dyDescent="0.4">
      <c r="A105" s="38"/>
      <c r="B105" s="17"/>
      <c r="C105" s="17"/>
      <c r="D105" s="18"/>
      <c r="E105" s="18"/>
      <c r="F105" s="18"/>
      <c r="G105" s="43"/>
      <c r="H105" s="43"/>
      <c r="I105" s="43"/>
      <c r="J105" s="43"/>
      <c r="K105" s="43"/>
      <c r="L105" s="43"/>
      <c r="EA105" s="5"/>
    </row>
    <row r="106" spans="1:131" ht="13.15" x14ac:dyDescent="0.4">
      <c r="A106" s="38"/>
      <c r="B106" s="17"/>
      <c r="C106" s="17"/>
      <c r="D106" s="18"/>
      <c r="E106" s="18"/>
      <c r="F106" s="18"/>
      <c r="G106" s="43"/>
      <c r="H106" s="43"/>
      <c r="I106" s="43"/>
      <c r="J106" s="43"/>
      <c r="K106" s="43"/>
      <c r="L106" s="43"/>
      <c r="EA106" s="5"/>
    </row>
    <row r="107" spans="1:131" ht="13.15" x14ac:dyDescent="0.4">
      <c r="A107" s="38"/>
      <c r="B107" s="17"/>
      <c r="C107" s="17"/>
      <c r="D107" s="18"/>
      <c r="E107" s="18"/>
      <c r="F107" s="18"/>
      <c r="G107" s="43"/>
      <c r="H107" s="43"/>
      <c r="I107" s="43"/>
      <c r="J107" s="43"/>
      <c r="K107" s="43"/>
      <c r="L107" s="43"/>
      <c r="EA107" s="5"/>
    </row>
    <row r="108" spans="1:131" ht="13.15" x14ac:dyDescent="0.4">
      <c r="A108" s="38"/>
      <c r="B108" s="17"/>
      <c r="C108" s="17"/>
      <c r="D108" s="18"/>
      <c r="E108" s="18"/>
      <c r="F108" s="18"/>
      <c r="G108" s="43"/>
      <c r="H108" s="43"/>
      <c r="I108" s="43"/>
      <c r="J108" s="43"/>
      <c r="K108" s="43"/>
      <c r="L108" s="43"/>
      <c r="EA108" s="5"/>
    </row>
    <row r="109" spans="1:131" ht="13.15" x14ac:dyDescent="0.4">
      <c r="A109" s="38"/>
      <c r="B109" s="17"/>
      <c r="C109" s="17"/>
      <c r="D109" s="18"/>
      <c r="E109" s="18"/>
      <c r="F109" s="18"/>
      <c r="G109" s="43"/>
      <c r="H109" s="43"/>
      <c r="I109" s="43"/>
      <c r="J109" s="43"/>
      <c r="K109" s="43"/>
      <c r="L109" s="43"/>
      <c r="EA109" s="5"/>
    </row>
    <row r="110" spans="1:131" ht="13.15" x14ac:dyDescent="0.4">
      <c r="A110" s="38"/>
      <c r="B110" s="17"/>
      <c r="C110" s="17"/>
      <c r="D110" s="18"/>
      <c r="E110" s="18"/>
      <c r="F110" s="18"/>
      <c r="G110" s="43"/>
      <c r="H110" s="43"/>
      <c r="I110" s="43"/>
      <c r="J110" s="43"/>
      <c r="K110" s="43"/>
      <c r="L110" s="43"/>
      <c r="EA110" s="5"/>
    </row>
    <row r="111" spans="1:131" ht="13.15" x14ac:dyDescent="0.4">
      <c r="A111" s="38"/>
      <c r="B111" s="17"/>
      <c r="C111" s="17"/>
      <c r="D111" s="18"/>
      <c r="E111" s="18"/>
      <c r="F111" s="18"/>
      <c r="G111" s="43"/>
      <c r="H111" s="43"/>
      <c r="I111" s="43"/>
      <c r="J111" s="43"/>
      <c r="K111" s="43"/>
      <c r="L111" s="43"/>
      <c r="EA111" s="5"/>
    </row>
    <row r="112" spans="1:131" ht="13.15" x14ac:dyDescent="0.4">
      <c r="A112" s="38"/>
      <c r="B112" s="17"/>
      <c r="C112" s="17"/>
      <c r="D112" s="18"/>
      <c r="E112" s="18"/>
      <c r="F112" s="18"/>
      <c r="G112" s="43"/>
      <c r="H112" s="43"/>
      <c r="I112" s="43"/>
      <c r="J112" s="43"/>
      <c r="K112" s="43"/>
      <c r="L112" s="43"/>
      <c r="EA112" s="5"/>
    </row>
    <row r="113" spans="1:131" ht="13.15" x14ac:dyDescent="0.4">
      <c r="A113" s="38"/>
      <c r="B113" s="17"/>
      <c r="C113" s="17"/>
      <c r="D113" s="18"/>
      <c r="E113" s="18"/>
      <c r="F113" s="18"/>
      <c r="G113" s="43"/>
      <c r="H113" s="43"/>
      <c r="I113" s="43"/>
      <c r="J113" s="43"/>
      <c r="K113" s="43"/>
      <c r="L113" s="43"/>
      <c r="EA113" s="5"/>
    </row>
    <row r="114" spans="1:131" ht="13.15" x14ac:dyDescent="0.4">
      <c r="A114" s="38"/>
      <c r="B114" s="17"/>
      <c r="C114" s="17"/>
      <c r="D114" s="18"/>
      <c r="E114" s="18"/>
      <c r="F114" s="18"/>
      <c r="G114" s="43"/>
      <c r="H114" s="43"/>
      <c r="I114" s="43"/>
      <c r="J114" s="43"/>
      <c r="K114" s="43"/>
      <c r="L114" s="43"/>
      <c r="EA114" s="5"/>
    </row>
    <row r="115" spans="1:131" ht="13.15" x14ac:dyDescent="0.4">
      <c r="A115" s="38"/>
      <c r="B115" s="17"/>
      <c r="C115" s="17"/>
      <c r="D115" s="18"/>
      <c r="E115" s="18"/>
      <c r="F115" s="18"/>
      <c r="G115" s="43"/>
      <c r="H115" s="43"/>
      <c r="I115" s="43"/>
      <c r="J115" s="43"/>
      <c r="K115" s="43"/>
      <c r="L115" s="43"/>
      <c r="EA115" s="5"/>
    </row>
    <row r="116" spans="1:131" ht="13.15" x14ac:dyDescent="0.4">
      <c r="A116" s="38"/>
      <c r="B116" s="17"/>
      <c r="C116" s="17"/>
      <c r="D116" s="18"/>
      <c r="E116" s="18"/>
      <c r="F116" s="18"/>
      <c r="G116" s="43"/>
      <c r="H116" s="43"/>
      <c r="I116" s="43"/>
      <c r="J116" s="43"/>
      <c r="K116" s="43"/>
      <c r="L116" s="43"/>
      <c r="EA116" s="5"/>
    </row>
    <row r="117" spans="1:131" ht="13.15" x14ac:dyDescent="0.4">
      <c r="A117" s="38"/>
      <c r="B117" s="17"/>
      <c r="C117" s="17"/>
      <c r="D117" s="18"/>
      <c r="E117" s="18"/>
      <c r="F117" s="18"/>
      <c r="G117" s="43"/>
      <c r="H117" s="43"/>
      <c r="I117" s="43"/>
      <c r="J117" s="43"/>
      <c r="K117" s="43"/>
      <c r="L117" s="43"/>
      <c r="EA117" s="5"/>
    </row>
    <row r="118" spans="1:131" ht="13.15" x14ac:dyDescent="0.4">
      <c r="A118" s="38"/>
      <c r="B118" s="17"/>
      <c r="C118" s="17"/>
      <c r="D118" s="18"/>
      <c r="E118" s="18"/>
      <c r="F118" s="18"/>
      <c r="G118" s="43"/>
      <c r="H118" s="43"/>
      <c r="I118" s="43"/>
      <c r="J118" s="43"/>
      <c r="K118" s="43"/>
      <c r="L118" s="43"/>
      <c r="EA118" s="5"/>
    </row>
    <row r="119" spans="1:131" ht="13.15" x14ac:dyDescent="0.4">
      <c r="A119" s="38"/>
      <c r="B119" s="17"/>
      <c r="C119" s="17"/>
      <c r="D119" s="18"/>
      <c r="E119" s="18"/>
      <c r="F119" s="18"/>
      <c r="G119" s="43"/>
      <c r="H119" s="43"/>
      <c r="I119" s="43"/>
      <c r="J119" s="43"/>
      <c r="K119" s="43"/>
      <c r="L119" s="43"/>
      <c r="EA119" s="5"/>
    </row>
    <row r="120" spans="1:131" ht="13.15" x14ac:dyDescent="0.4">
      <c r="A120" s="38"/>
      <c r="B120" s="17"/>
      <c r="C120" s="17"/>
      <c r="D120" s="18"/>
      <c r="E120" s="18"/>
      <c r="F120" s="18"/>
      <c r="G120" s="43"/>
      <c r="H120" s="43"/>
      <c r="I120" s="43"/>
      <c r="J120" s="43"/>
      <c r="K120" s="43"/>
      <c r="L120" s="43"/>
      <c r="EA120" s="5"/>
    </row>
    <row r="121" spans="1:131" ht="13.15" x14ac:dyDescent="0.4">
      <c r="A121" s="38"/>
      <c r="B121" s="17"/>
      <c r="C121" s="17"/>
      <c r="D121" s="18"/>
      <c r="E121" s="18"/>
      <c r="F121" s="18"/>
      <c r="G121" s="43"/>
      <c r="H121" s="43"/>
      <c r="I121" s="43"/>
      <c r="J121" s="43"/>
      <c r="K121" s="43"/>
      <c r="L121" s="43"/>
      <c r="EA121" s="5"/>
    </row>
    <row r="122" spans="1:131" ht="13.15" x14ac:dyDescent="0.4">
      <c r="A122" s="38"/>
      <c r="B122" s="17"/>
      <c r="C122" s="17"/>
      <c r="D122" s="18"/>
      <c r="E122" s="18"/>
      <c r="F122" s="18"/>
      <c r="G122" s="43"/>
      <c r="H122" s="43"/>
      <c r="I122" s="43"/>
      <c r="J122" s="43"/>
      <c r="K122" s="43"/>
      <c r="L122" s="43"/>
      <c r="EA122" s="5"/>
    </row>
    <row r="123" spans="1:131" ht="13.15" x14ac:dyDescent="0.4">
      <c r="A123" s="38"/>
      <c r="B123" s="17"/>
      <c r="C123" s="17"/>
      <c r="D123" s="18"/>
      <c r="E123" s="18"/>
      <c r="F123" s="18"/>
      <c r="G123" s="43"/>
      <c r="H123" s="43"/>
      <c r="I123" s="43"/>
      <c r="J123" s="43"/>
      <c r="K123" s="43"/>
      <c r="L123" s="43"/>
      <c r="EA123" s="5"/>
    </row>
    <row r="124" spans="1:131" ht="13.15" x14ac:dyDescent="0.4">
      <c r="A124" s="38"/>
      <c r="B124" s="17"/>
      <c r="C124" s="17"/>
      <c r="D124" s="18"/>
      <c r="E124" s="18"/>
      <c r="F124" s="18"/>
      <c r="G124" s="43"/>
      <c r="H124" s="43"/>
      <c r="I124" s="43"/>
      <c r="J124" s="43"/>
      <c r="K124" s="43"/>
      <c r="L124" s="43"/>
      <c r="EA124" s="5"/>
    </row>
    <row r="125" spans="1:131" ht="13.15" x14ac:dyDescent="0.4">
      <c r="A125" s="38"/>
      <c r="B125" s="17"/>
      <c r="C125" s="17"/>
      <c r="D125" s="18"/>
      <c r="E125" s="18"/>
      <c r="F125" s="18"/>
      <c r="G125" s="43"/>
      <c r="H125" s="43"/>
      <c r="I125" s="43"/>
      <c r="J125" s="43"/>
      <c r="K125" s="43"/>
      <c r="L125" s="43"/>
      <c r="EA125" s="5"/>
    </row>
    <row r="126" spans="1:131" ht="13.15" x14ac:dyDescent="0.4">
      <c r="A126" s="38"/>
      <c r="B126" s="17"/>
      <c r="C126" s="17"/>
      <c r="D126" s="18"/>
      <c r="E126" s="18"/>
      <c r="F126" s="18"/>
      <c r="G126" s="43"/>
      <c r="H126" s="43"/>
      <c r="I126" s="43"/>
      <c r="J126" s="43"/>
      <c r="K126" s="43"/>
      <c r="L126" s="43"/>
      <c r="EA126" s="5"/>
    </row>
    <row r="127" spans="1:131" ht="13.15" x14ac:dyDescent="0.4">
      <c r="A127" s="38"/>
      <c r="B127" s="17"/>
      <c r="C127" s="17"/>
      <c r="D127" s="18"/>
      <c r="E127" s="18"/>
      <c r="F127" s="18"/>
      <c r="G127" s="43"/>
      <c r="H127" s="43"/>
      <c r="I127" s="43"/>
      <c r="J127" s="43"/>
      <c r="K127" s="43"/>
      <c r="L127" s="43"/>
      <c r="EA127" s="5"/>
    </row>
    <row r="128" spans="1:131" ht="13.15" x14ac:dyDescent="0.4">
      <c r="A128" s="38"/>
      <c r="B128" s="17"/>
      <c r="C128" s="17"/>
      <c r="D128" s="18"/>
      <c r="E128" s="18"/>
      <c r="F128" s="18"/>
      <c r="G128" s="43"/>
      <c r="H128" s="43"/>
      <c r="I128" s="43"/>
      <c r="J128" s="43"/>
      <c r="K128" s="43"/>
      <c r="L128" s="43"/>
      <c r="EA128" s="5"/>
    </row>
    <row r="129" spans="1:131" ht="13.15" x14ac:dyDescent="0.4">
      <c r="A129" s="38"/>
      <c r="B129" s="17"/>
      <c r="C129" s="17"/>
      <c r="D129" s="18"/>
      <c r="E129" s="18"/>
      <c r="F129" s="18"/>
      <c r="G129" s="43"/>
      <c r="H129" s="43"/>
      <c r="I129" s="43"/>
      <c r="J129" s="43"/>
      <c r="K129" s="43"/>
      <c r="L129" s="43"/>
      <c r="EA129" s="5"/>
    </row>
    <row r="130" spans="1:131" ht="13.15" x14ac:dyDescent="0.4">
      <c r="A130" s="38"/>
      <c r="B130" s="17"/>
      <c r="C130" s="17"/>
      <c r="D130" s="18"/>
      <c r="E130" s="18"/>
      <c r="F130" s="18"/>
      <c r="G130" s="43"/>
      <c r="H130" s="43"/>
      <c r="I130" s="43"/>
      <c r="J130" s="43"/>
      <c r="K130" s="43"/>
      <c r="L130" s="43"/>
      <c r="EA130" s="5"/>
    </row>
    <row r="131" spans="1:131" ht="13.15" x14ac:dyDescent="0.4">
      <c r="A131" s="38"/>
      <c r="B131" s="17"/>
      <c r="C131" s="17"/>
      <c r="D131" s="18"/>
      <c r="E131" s="18"/>
      <c r="F131" s="18"/>
      <c r="G131" s="43"/>
      <c r="H131" s="43"/>
      <c r="I131" s="43"/>
      <c r="J131" s="43"/>
      <c r="K131" s="43"/>
      <c r="L131" s="43"/>
      <c r="EA131" s="5"/>
    </row>
    <row r="132" spans="1:131" ht="13.15" x14ac:dyDescent="0.4">
      <c r="A132" s="38"/>
      <c r="B132" s="17"/>
      <c r="C132" s="17"/>
      <c r="D132" s="18"/>
      <c r="E132" s="18"/>
      <c r="F132" s="18"/>
      <c r="G132" s="43"/>
      <c r="H132" s="43"/>
      <c r="I132" s="43"/>
      <c r="J132" s="43"/>
      <c r="K132" s="43"/>
      <c r="L132" s="43"/>
      <c r="EA132" s="5"/>
    </row>
    <row r="133" spans="1:131" ht="13.15" x14ac:dyDescent="0.4">
      <c r="A133" s="38"/>
      <c r="B133" s="17"/>
      <c r="C133" s="17"/>
      <c r="D133" s="18"/>
      <c r="E133" s="18"/>
      <c r="F133" s="18"/>
      <c r="G133" s="43"/>
      <c r="H133" s="43"/>
      <c r="I133" s="43"/>
      <c r="J133" s="43"/>
      <c r="K133" s="43"/>
      <c r="L133" s="43"/>
      <c r="EA133" s="5"/>
    </row>
    <row r="134" spans="1:131" ht="13.15" x14ac:dyDescent="0.4">
      <c r="A134" s="38"/>
      <c r="B134" s="17"/>
      <c r="C134" s="17"/>
      <c r="D134" s="18"/>
      <c r="E134" s="18"/>
      <c r="F134" s="18"/>
      <c r="G134" s="43"/>
      <c r="H134" s="43"/>
      <c r="I134" s="43"/>
      <c r="J134" s="43"/>
      <c r="K134" s="43"/>
      <c r="L134" s="43"/>
      <c r="EA134" s="5"/>
    </row>
    <row r="135" spans="1:131" ht="13.15" x14ac:dyDescent="0.4">
      <c r="A135" s="38"/>
      <c r="B135" s="17"/>
      <c r="C135" s="17"/>
      <c r="D135" s="18"/>
      <c r="E135" s="18"/>
      <c r="F135" s="18"/>
      <c r="G135" s="43"/>
      <c r="H135" s="43"/>
      <c r="I135" s="43"/>
      <c r="J135" s="43"/>
      <c r="K135" s="43"/>
      <c r="L135" s="43"/>
      <c r="EA135" s="5"/>
    </row>
    <row r="136" spans="1:131" ht="13.15" x14ac:dyDescent="0.4">
      <c r="A136" s="38"/>
      <c r="B136" s="17"/>
      <c r="C136" s="17"/>
      <c r="D136" s="18"/>
      <c r="E136" s="18"/>
      <c r="F136" s="18"/>
      <c r="G136" s="43"/>
      <c r="H136" s="43"/>
      <c r="I136" s="43"/>
      <c r="J136" s="43"/>
      <c r="K136" s="43"/>
      <c r="L136" s="43"/>
      <c r="EA136" s="5"/>
    </row>
    <row r="137" spans="1:131" ht="13.15" x14ac:dyDescent="0.4">
      <c r="A137" s="38"/>
      <c r="B137" s="17"/>
      <c r="C137" s="17"/>
      <c r="D137" s="18"/>
      <c r="E137" s="18"/>
      <c r="F137" s="18"/>
      <c r="G137" s="43"/>
      <c r="H137" s="43"/>
      <c r="I137" s="43"/>
      <c r="J137" s="43"/>
      <c r="K137" s="43"/>
      <c r="L137" s="43"/>
      <c r="EA137" s="5"/>
    </row>
    <row r="138" spans="1:131" ht="13.15" x14ac:dyDescent="0.4">
      <c r="A138" s="38"/>
      <c r="B138" s="17"/>
      <c r="C138" s="17"/>
      <c r="D138" s="18"/>
      <c r="E138" s="18"/>
      <c r="F138" s="18"/>
      <c r="G138" s="43"/>
      <c r="H138" s="43"/>
      <c r="I138" s="43"/>
      <c r="J138" s="43"/>
      <c r="K138" s="43"/>
      <c r="L138" s="43"/>
      <c r="EA138" s="5"/>
    </row>
    <row r="139" spans="1:131" ht="13.15" x14ac:dyDescent="0.4">
      <c r="A139" s="38"/>
      <c r="B139" s="17"/>
      <c r="C139" s="17"/>
      <c r="D139" s="18"/>
      <c r="E139" s="18"/>
      <c r="F139" s="18"/>
      <c r="G139" s="43"/>
      <c r="H139" s="43"/>
      <c r="I139" s="43"/>
      <c r="J139" s="43"/>
      <c r="K139" s="43"/>
      <c r="L139" s="43"/>
      <c r="EA139" s="5"/>
    </row>
    <row r="140" spans="1:131" ht="13.15" x14ac:dyDescent="0.4">
      <c r="A140" s="38"/>
      <c r="B140" s="17"/>
      <c r="C140" s="17"/>
      <c r="D140" s="18"/>
      <c r="E140" s="18"/>
      <c r="F140" s="18"/>
      <c r="G140" s="43"/>
      <c r="H140" s="43"/>
      <c r="I140" s="43"/>
      <c r="J140" s="43"/>
      <c r="K140" s="43"/>
      <c r="L140" s="43"/>
      <c r="EA140" s="5"/>
    </row>
    <row r="141" spans="1:131" ht="13.15" x14ac:dyDescent="0.4">
      <c r="A141" s="38"/>
      <c r="B141" s="17"/>
      <c r="C141" s="17"/>
      <c r="D141" s="18"/>
      <c r="E141" s="18"/>
      <c r="F141" s="18"/>
      <c r="G141" s="43"/>
      <c r="H141" s="43"/>
      <c r="I141" s="43"/>
      <c r="J141" s="43"/>
      <c r="K141" s="43"/>
      <c r="L141" s="43"/>
      <c r="EA141" s="5"/>
    </row>
    <row r="142" spans="1:131" ht="13.15" x14ac:dyDescent="0.4">
      <c r="A142" s="38"/>
      <c r="B142" s="17"/>
      <c r="C142" s="17"/>
      <c r="D142" s="18"/>
      <c r="E142" s="18"/>
      <c r="F142" s="18"/>
      <c r="G142" s="43"/>
      <c r="H142" s="43"/>
      <c r="I142" s="43"/>
      <c r="J142" s="43"/>
      <c r="K142" s="43"/>
      <c r="L142" s="43"/>
      <c r="EA142" s="5"/>
    </row>
    <row r="143" spans="1:131" ht="13.15" x14ac:dyDescent="0.4">
      <c r="A143" s="38"/>
      <c r="B143" s="17"/>
      <c r="C143" s="17"/>
      <c r="D143" s="18"/>
      <c r="E143" s="18"/>
      <c r="F143" s="18"/>
      <c r="G143" s="43"/>
      <c r="H143" s="43"/>
      <c r="I143" s="43"/>
      <c r="J143" s="43"/>
      <c r="K143" s="43"/>
      <c r="L143" s="43"/>
      <c r="EA143" s="5"/>
    </row>
    <row r="144" spans="1:131" ht="13.15" x14ac:dyDescent="0.4">
      <c r="A144" s="38"/>
      <c r="B144" s="17"/>
      <c r="C144" s="17"/>
      <c r="D144" s="18"/>
      <c r="E144" s="18"/>
      <c r="F144" s="18"/>
      <c r="G144" s="43"/>
      <c r="H144" s="43"/>
      <c r="I144" s="43"/>
      <c r="J144" s="43"/>
      <c r="K144" s="43"/>
      <c r="L144" s="43"/>
      <c r="EA144" s="5"/>
    </row>
    <row r="145" spans="1:131" ht="13.15" x14ac:dyDescent="0.4">
      <c r="A145" s="38"/>
      <c r="B145" s="17"/>
      <c r="C145" s="17"/>
      <c r="D145" s="18"/>
      <c r="E145" s="18"/>
      <c r="F145" s="18"/>
      <c r="G145" s="43"/>
      <c r="H145" s="43"/>
      <c r="I145" s="43"/>
      <c r="J145" s="43"/>
      <c r="K145" s="43"/>
      <c r="L145" s="43"/>
      <c r="EA145" s="5"/>
    </row>
    <row r="146" spans="1:131" ht="13.15" x14ac:dyDescent="0.4">
      <c r="A146" s="38"/>
      <c r="B146" s="17"/>
      <c r="C146" s="17"/>
      <c r="D146" s="18"/>
      <c r="E146" s="18"/>
      <c r="F146" s="18"/>
      <c r="G146" s="43"/>
      <c r="H146" s="43"/>
      <c r="I146" s="43"/>
      <c r="J146" s="43"/>
      <c r="K146" s="43"/>
      <c r="L146" s="43"/>
      <c r="EA146" s="5"/>
    </row>
    <row r="147" spans="1:131" ht="13.15" x14ac:dyDescent="0.4">
      <c r="A147" s="38"/>
      <c r="B147" s="17"/>
      <c r="C147" s="17"/>
      <c r="D147" s="18"/>
      <c r="E147" s="18"/>
      <c r="F147" s="18"/>
      <c r="G147" s="43"/>
      <c r="H147" s="43"/>
      <c r="I147" s="43"/>
      <c r="J147" s="43"/>
      <c r="K147" s="43"/>
      <c r="L147" s="43"/>
      <c r="EA147" s="5"/>
    </row>
    <row r="148" spans="1:131" ht="13.15" x14ac:dyDescent="0.4">
      <c r="A148" s="38"/>
      <c r="B148" s="17"/>
      <c r="C148" s="17"/>
      <c r="D148" s="18"/>
      <c r="E148" s="18"/>
      <c r="F148" s="18"/>
      <c r="G148" s="43"/>
      <c r="H148" s="43"/>
      <c r="I148" s="43"/>
      <c r="J148" s="43"/>
      <c r="K148" s="43"/>
      <c r="L148" s="43"/>
      <c r="EA148" s="5"/>
    </row>
    <row r="149" spans="1:131" ht="13.15" x14ac:dyDescent="0.4">
      <c r="A149" s="38"/>
      <c r="B149" s="17"/>
      <c r="C149" s="17"/>
      <c r="D149" s="18"/>
      <c r="E149" s="18"/>
      <c r="F149" s="18"/>
      <c r="G149" s="43"/>
      <c r="H149" s="43"/>
      <c r="I149" s="43"/>
      <c r="J149" s="43"/>
      <c r="K149" s="43"/>
      <c r="L149" s="43"/>
      <c r="EA149" s="5"/>
    </row>
    <row r="150" spans="1:131" ht="13.15" x14ac:dyDescent="0.4">
      <c r="A150" s="38"/>
      <c r="B150" s="17"/>
      <c r="C150" s="17"/>
      <c r="D150" s="18"/>
      <c r="E150" s="18"/>
      <c r="F150" s="18"/>
      <c r="G150" s="43"/>
      <c r="H150" s="43"/>
      <c r="I150" s="43"/>
      <c r="J150" s="43"/>
      <c r="K150" s="43"/>
      <c r="L150" s="43"/>
      <c r="EA150" s="5"/>
    </row>
    <row r="151" spans="1:131" ht="13.15" x14ac:dyDescent="0.4">
      <c r="A151" s="38"/>
      <c r="B151" s="17"/>
      <c r="C151" s="17"/>
      <c r="D151" s="18"/>
      <c r="E151" s="18"/>
      <c r="F151" s="18"/>
      <c r="G151" s="43"/>
      <c r="H151" s="43"/>
      <c r="I151" s="43"/>
      <c r="J151" s="43"/>
      <c r="K151" s="43"/>
      <c r="L151" s="43"/>
      <c r="EA151" s="5"/>
    </row>
    <row r="152" spans="1:131" ht="13.15" x14ac:dyDescent="0.4">
      <c r="A152" s="38"/>
      <c r="B152" s="17"/>
      <c r="C152" s="17"/>
      <c r="D152" s="18"/>
      <c r="E152" s="18"/>
      <c r="F152" s="18"/>
      <c r="G152" s="43"/>
      <c r="H152" s="43"/>
      <c r="I152" s="43"/>
      <c r="J152" s="43"/>
      <c r="K152" s="43"/>
      <c r="L152" s="43"/>
      <c r="EA152" s="5"/>
    </row>
    <row r="153" spans="1:131" ht="13.15" x14ac:dyDescent="0.4">
      <c r="A153" s="38"/>
      <c r="B153" s="17"/>
      <c r="C153" s="17"/>
      <c r="D153" s="18"/>
      <c r="E153" s="18"/>
      <c r="F153" s="18"/>
      <c r="G153" s="43"/>
      <c r="H153" s="43"/>
      <c r="I153" s="43"/>
      <c r="J153" s="43"/>
      <c r="K153" s="43"/>
      <c r="L153" s="43"/>
      <c r="EA153" s="5"/>
    </row>
    <row r="154" spans="1:131" ht="13.15" x14ac:dyDescent="0.4">
      <c r="A154" s="38"/>
      <c r="B154" s="17"/>
      <c r="C154" s="17"/>
      <c r="D154" s="18"/>
      <c r="E154" s="18"/>
      <c r="F154" s="18"/>
      <c r="G154" s="43"/>
      <c r="H154" s="43"/>
      <c r="I154" s="43"/>
      <c r="J154" s="43"/>
      <c r="K154" s="43"/>
      <c r="L154" s="43"/>
      <c r="EA154" s="5"/>
    </row>
    <row r="155" spans="1:131" ht="13.15" x14ac:dyDescent="0.4">
      <c r="A155" s="38"/>
      <c r="B155" s="17"/>
      <c r="C155" s="17"/>
      <c r="D155" s="18"/>
      <c r="E155" s="18"/>
      <c r="F155" s="18"/>
      <c r="G155" s="43"/>
      <c r="H155" s="43"/>
      <c r="I155" s="43"/>
      <c r="J155" s="43"/>
      <c r="K155" s="43"/>
      <c r="L155" s="43"/>
      <c r="EA155" s="5"/>
    </row>
    <row r="156" spans="1:131" ht="13.15" x14ac:dyDescent="0.4">
      <c r="A156" s="38"/>
      <c r="B156" s="17"/>
      <c r="C156" s="17"/>
      <c r="D156" s="18"/>
      <c r="E156" s="18"/>
      <c r="F156" s="18"/>
      <c r="G156" s="43"/>
      <c r="H156" s="43"/>
      <c r="I156" s="43"/>
      <c r="J156" s="43"/>
      <c r="K156" s="43"/>
      <c r="L156" s="43"/>
      <c r="EA156" s="5"/>
    </row>
    <row r="157" spans="1:131" ht="13.15" x14ac:dyDescent="0.4">
      <c r="A157" s="38"/>
      <c r="B157" s="17"/>
      <c r="C157" s="17"/>
      <c r="D157" s="18"/>
      <c r="E157" s="18"/>
      <c r="F157" s="18"/>
      <c r="G157" s="43"/>
      <c r="H157" s="43"/>
      <c r="I157" s="43"/>
      <c r="J157" s="43"/>
      <c r="K157" s="43"/>
      <c r="L157" s="43"/>
      <c r="EA157" s="5"/>
    </row>
    <row r="158" spans="1:131" ht="13.15" x14ac:dyDescent="0.4">
      <c r="A158" s="38"/>
      <c r="B158" s="17"/>
      <c r="C158" s="17"/>
      <c r="D158" s="18"/>
      <c r="E158" s="18"/>
      <c r="F158" s="18"/>
      <c r="G158" s="43"/>
      <c r="H158" s="43"/>
      <c r="I158" s="43"/>
      <c r="J158" s="43"/>
      <c r="K158" s="43"/>
      <c r="L158" s="43"/>
      <c r="EA158" s="5"/>
    </row>
    <row r="159" spans="1:131" ht="13.15" x14ac:dyDescent="0.4">
      <c r="A159" s="38"/>
      <c r="B159" s="17"/>
      <c r="C159" s="17"/>
      <c r="D159" s="18"/>
      <c r="E159" s="18"/>
      <c r="F159" s="18"/>
      <c r="G159" s="43"/>
      <c r="H159" s="43"/>
      <c r="I159" s="43"/>
      <c r="J159" s="43"/>
      <c r="K159" s="43"/>
      <c r="L159" s="43"/>
      <c r="EA159" s="5"/>
    </row>
    <row r="160" spans="1:131" ht="13.15" x14ac:dyDescent="0.4">
      <c r="A160" s="38"/>
      <c r="B160" s="17"/>
      <c r="C160" s="17"/>
      <c r="D160" s="18"/>
      <c r="E160" s="18"/>
      <c r="F160" s="18"/>
      <c r="G160" s="43"/>
      <c r="H160" s="43"/>
      <c r="I160" s="43"/>
      <c r="J160" s="43"/>
      <c r="K160" s="43"/>
      <c r="L160" s="43"/>
      <c r="EA160" s="5"/>
    </row>
    <row r="161" spans="1:131" ht="13.15" x14ac:dyDescent="0.4">
      <c r="A161" s="38"/>
      <c r="B161" s="17"/>
      <c r="C161" s="17"/>
      <c r="D161" s="18"/>
      <c r="E161" s="18"/>
      <c r="F161" s="18"/>
      <c r="G161" s="43"/>
      <c r="H161" s="43"/>
      <c r="I161" s="43"/>
      <c r="J161" s="43"/>
      <c r="K161" s="43"/>
      <c r="L161" s="43"/>
      <c r="EA161" s="5"/>
    </row>
    <row r="162" spans="1:131" ht="13.15" x14ac:dyDescent="0.4">
      <c r="A162" s="38"/>
      <c r="B162" s="17"/>
      <c r="C162" s="17"/>
      <c r="D162" s="18"/>
      <c r="E162" s="18"/>
      <c r="F162" s="18"/>
      <c r="G162" s="43"/>
      <c r="H162" s="43"/>
      <c r="I162" s="43"/>
      <c r="J162" s="43"/>
      <c r="K162" s="43"/>
      <c r="L162" s="43"/>
      <c r="EA162" s="5"/>
    </row>
    <row r="163" spans="1:131" ht="13.15" x14ac:dyDescent="0.4">
      <c r="A163" s="38"/>
      <c r="B163" s="17"/>
      <c r="C163" s="17"/>
      <c r="D163" s="18"/>
      <c r="E163" s="18"/>
      <c r="F163" s="18"/>
      <c r="G163" s="43"/>
      <c r="H163" s="43"/>
      <c r="I163" s="43"/>
      <c r="J163" s="43"/>
      <c r="K163" s="43"/>
      <c r="L163" s="43"/>
      <c r="EA163" s="5"/>
    </row>
    <row r="164" spans="1:131" ht="13.15" x14ac:dyDescent="0.4">
      <c r="A164" s="38"/>
      <c r="B164" s="17"/>
      <c r="C164" s="17"/>
      <c r="D164" s="18"/>
      <c r="E164" s="18"/>
      <c r="F164" s="18"/>
      <c r="G164" s="43"/>
      <c r="H164" s="43"/>
      <c r="I164" s="43"/>
      <c r="J164" s="43"/>
      <c r="K164" s="43"/>
      <c r="L164" s="43"/>
      <c r="EA164" s="5"/>
    </row>
    <row r="165" spans="1:131" ht="13.15" x14ac:dyDescent="0.4">
      <c r="A165" s="38"/>
      <c r="B165" s="17"/>
      <c r="C165" s="17"/>
      <c r="D165" s="18"/>
      <c r="E165" s="18"/>
      <c r="F165" s="18"/>
      <c r="G165" s="43"/>
      <c r="H165" s="43"/>
      <c r="I165" s="43"/>
      <c r="J165" s="43"/>
      <c r="K165" s="43"/>
      <c r="L165" s="43"/>
      <c r="EA165" s="5"/>
    </row>
    <row r="166" spans="1:131" ht="13.15" x14ac:dyDescent="0.4">
      <c r="A166" s="38"/>
      <c r="B166" s="17"/>
      <c r="C166" s="17"/>
      <c r="D166" s="18"/>
      <c r="E166" s="18"/>
      <c r="F166" s="18"/>
      <c r="G166" s="43"/>
      <c r="H166" s="43"/>
      <c r="I166" s="43"/>
      <c r="J166" s="43"/>
      <c r="K166" s="43"/>
      <c r="L166" s="43"/>
      <c r="EA166" s="5"/>
    </row>
    <row r="167" spans="1:131" ht="13.15" x14ac:dyDescent="0.4">
      <c r="A167" s="38"/>
      <c r="B167" s="17"/>
      <c r="C167" s="17"/>
      <c r="D167" s="18"/>
      <c r="E167" s="18"/>
      <c r="F167" s="18"/>
      <c r="G167" s="43"/>
      <c r="H167" s="43"/>
      <c r="I167" s="43"/>
      <c r="J167" s="43"/>
      <c r="K167" s="43"/>
      <c r="L167" s="43"/>
      <c r="EA167" s="5"/>
    </row>
    <row r="168" spans="1:131" ht="13.15" x14ac:dyDescent="0.4">
      <c r="A168" s="38"/>
      <c r="B168" s="17"/>
      <c r="C168" s="17"/>
      <c r="D168" s="18"/>
      <c r="E168" s="18"/>
      <c r="F168" s="18"/>
      <c r="G168" s="43"/>
      <c r="H168" s="43"/>
      <c r="I168" s="43"/>
      <c r="J168" s="43"/>
      <c r="K168" s="43"/>
      <c r="L168" s="43"/>
      <c r="EA168" s="5"/>
    </row>
    <row r="169" spans="1:131" ht="13.15" x14ac:dyDescent="0.4">
      <c r="A169" s="38"/>
      <c r="B169" s="17"/>
      <c r="C169" s="17"/>
      <c r="D169" s="18"/>
      <c r="E169" s="18"/>
      <c r="F169" s="18"/>
      <c r="G169" s="43"/>
      <c r="H169" s="43"/>
      <c r="I169" s="43"/>
      <c r="J169" s="43"/>
      <c r="K169" s="43"/>
      <c r="L169" s="43"/>
      <c r="EA169" s="5"/>
    </row>
    <row r="170" spans="1:131" ht="13.15" x14ac:dyDescent="0.4">
      <c r="A170" s="38"/>
      <c r="B170" s="17"/>
      <c r="C170" s="17"/>
      <c r="D170" s="18"/>
      <c r="E170" s="18"/>
      <c r="F170" s="18"/>
      <c r="G170" s="43"/>
      <c r="H170" s="43"/>
      <c r="I170" s="43"/>
      <c r="J170" s="43"/>
      <c r="K170" s="43"/>
      <c r="L170" s="43"/>
      <c r="EA170" s="5"/>
    </row>
    <row r="171" spans="1:131" ht="13.15" x14ac:dyDescent="0.4">
      <c r="A171" s="38"/>
      <c r="B171" s="17"/>
      <c r="C171" s="17"/>
      <c r="D171" s="18"/>
      <c r="E171" s="18"/>
      <c r="F171" s="18"/>
      <c r="G171" s="43"/>
      <c r="H171" s="43"/>
      <c r="I171" s="43"/>
      <c r="J171" s="43"/>
      <c r="K171" s="43"/>
      <c r="L171" s="43"/>
      <c r="EA171" s="5"/>
    </row>
    <row r="172" spans="1:131" ht="13.15" x14ac:dyDescent="0.4">
      <c r="A172" s="38"/>
      <c r="B172" s="17"/>
      <c r="C172" s="17"/>
      <c r="D172" s="18"/>
      <c r="E172" s="18"/>
      <c r="F172" s="18"/>
      <c r="G172" s="43"/>
      <c r="H172" s="43"/>
      <c r="I172" s="43"/>
      <c r="J172" s="43"/>
      <c r="K172" s="43"/>
      <c r="L172" s="43"/>
      <c r="EA172" s="5"/>
    </row>
    <row r="173" spans="1:131" ht="13.15" x14ac:dyDescent="0.4">
      <c r="A173" s="38"/>
      <c r="B173" s="17"/>
      <c r="C173" s="17"/>
      <c r="D173" s="18"/>
      <c r="E173" s="18"/>
      <c r="F173" s="18"/>
      <c r="G173" s="43"/>
      <c r="H173" s="43"/>
      <c r="I173" s="43"/>
      <c r="J173" s="43"/>
      <c r="K173" s="43"/>
      <c r="L173" s="43"/>
      <c r="EA173" s="5"/>
    </row>
    <row r="174" spans="1:131" ht="13.15" x14ac:dyDescent="0.4">
      <c r="A174" s="38"/>
      <c r="B174" s="17"/>
      <c r="C174" s="17"/>
      <c r="D174" s="18"/>
      <c r="E174" s="18"/>
      <c r="F174" s="18"/>
      <c r="G174" s="43"/>
      <c r="H174" s="43"/>
      <c r="I174" s="43"/>
      <c r="J174" s="43"/>
      <c r="K174" s="43"/>
      <c r="L174" s="43"/>
      <c r="EA174" s="5"/>
    </row>
    <row r="175" spans="1:131" ht="13.15" x14ac:dyDescent="0.4">
      <c r="A175" s="38"/>
      <c r="B175" s="17"/>
      <c r="C175" s="17"/>
      <c r="D175" s="18"/>
      <c r="E175" s="18"/>
      <c r="F175" s="18"/>
      <c r="G175" s="43"/>
      <c r="H175" s="43"/>
      <c r="I175" s="43"/>
      <c r="J175" s="43"/>
      <c r="K175" s="43"/>
      <c r="L175" s="43"/>
      <c r="EA175" s="5"/>
    </row>
    <row r="176" spans="1:131" ht="13.15" x14ac:dyDescent="0.4">
      <c r="A176" s="38"/>
      <c r="B176" s="17"/>
      <c r="C176" s="17"/>
      <c r="D176" s="18"/>
      <c r="E176" s="18"/>
      <c r="F176" s="18"/>
      <c r="G176" s="43"/>
      <c r="H176" s="43"/>
      <c r="I176" s="43"/>
      <c r="J176" s="43"/>
      <c r="K176" s="43"/>
      <c r="L176" s="43"/>
      <c r="EA176" s="5"/>
    </row>
    <row r="177" spans="1:131" ht="13.15" x14ac:dyDescent="0.4">
      <c r="A177" s="38"/>
      <c r="B177" s="17"/>
      <c r="C177" s="17"/>
      <c r="D177" s="18"/>
      <c r="E177" s="18"/>
      <c r="F177" s="18"/>
      <c r="G177" s="43"/>
      <c r="H177" s="43"/>
      <c r="I177" s="43"/>
      <c r="J177" s="43"/>
      <c r="K177" s="43"/>
      <c r="L177" s="43"/>
      <c r="EA177" s="5"/>
    </row>
    <row r="178" spans="1:131" ht="13.15" x14ac:dyDescent="0.4">
      <c r="A178" s="38"/>
      <c r="B178" s="17"/>
      <c r="C178" s="17"/>
      <c r="D178" s="18"/>
      <c r="E178" s="18"/>
      <c r="F178" s="18"/>
      <c r="G178" s="43"/>
      <c r="H178" s="43"/>
      <c r="I178" s="43"/>
      <c r="J178" s="43"/>
      <c r="K178" s="43"/>
      <c r="L178" s="43"/>
      <c r="EA178" s="5"/>
    </row>
    <row r="179" spans="1:131" ht="13.15" x14ac:dyDescent="0.4">
      <c r="A179" s="38"/>
      <c r="B179" s="17"/>
      <c r="C179" s="17"/>
      <c r="D179" s="18"/>
      <c r="E179" s="18"/>
      <c r="F179" s="18"/>
      <c r="G179" s="43"/>
      <c r="H179" s="43"/>
      <c r="I179" s="43"/>
      <c r="J179" s="43"/>
      <c r="K179" s="43"/>
      <c r="L179" s="43"/>
      <c r="EA179" s="5"/>
    </row>
    <row r="180" spans="1:131" ht="13.15" x14ac:dyDescent="0.4">
      <c r="A180" s="38"/>
      <c r="B180" s="17"/>
      <c r="C180" s="17"/>
      <c r="D180" s="18"/>
      <c r="E180" s="18"/>
      <c r="F180" s="18"/>
      <c r="G180" s="43"/>
      <c r="H180" s="43"/>
      <c r="I180" s="43"/>
      <c r="J180" s="43"/>
      <c r="K180" s="43"/>
      <c r="L180" s="43"/>
      <c r="EA180" s="5"/>
    </row>
    <row r="181" spans="1:131" ht="13.15" x14ac:dyDescent="0.4">
      <c r="A181" s="38"/>
      <c r="B181" s="17"/>
      <c r="C181" s="17"/>
      <c r="D181" s="18"/>
      <c r="E181" s="18"/>
      <c r="F181" s="18"/>
      <c r="G181" s="43"/>
      <c r="H181" s="43"/>
      <c r="I181" s="43"/>
      <c r="J181" s="43"/>
      <c r="K181" s="43"/>
      <c r="L181" s="43"/>
      <c r="EA181" s="5"/>
    </row>
    <row r="182" spans="1:131" ht="13.15" x14ac:dyDescent="0.4">
      <c r="A182" s="38"/>
      <c r="B182" s="17"/>
      <c r="C182" s="17"/>
      <c r="D182" s="18"/>
      <c r="E182" s="18"/>
      <c r="F182" s="18"/>
      <c r="G182" s="43"/>
      <c r="H182" s="43"/>
      <c r="I182" s="43"/>
      <c r="J182" s="43"/>
      <c r="K182" s="43"/>
      <c r="L182" s="43"/>
      <c r="EA182" s="5"/>
    </row>
    <row r="183" spans="1:131" ht="13.15" x14ac:dyDescent="0.4">
      <c r="A183" s="38"/>
      <c r="B183" s="17"/>
      <c r="C183" s="17"/>
      <c r="D183" s="18"/>
      <c r="E183" s="18"/>
      <c r="F183" s="18"/>
      <c r="G183" s="43"/>
      <c r="H183" s="43"/>
      <c r="I183" s="43"/>
      <c r="J183" s="43"/>
      <c r="K183" s="43"/>
      <c r="L183" s="43"/>
      <c r="EA183" s="5"/>
    </row>
    <row r="184" spans="1:131" ht="13.15" x14ac:dyDescent="0.4">
      <c r="A184" s="38"/>
      <c r="B184" s="17"/>
      <c r="C184" s="17"/>
      <c r="D184" s="18"/>
      <c r="E184" s="18"/>
      <c r="F184" s="18"/>
      <c r="G184" s="43"/>
      <c r="H184" s="43"/>
      <c r="I184" s="43"/>
      <c r="J184" s="43"/>
      <c r="K184" s="43"/>
      <c r="L184" s="43"/>
      <c r="EA184" s="5"/>
    </row>
    <row r="185" spans="1:131" ht="13.15" x14ac:dyDescent="0.4">
      <c r="A185" s="38"/>
      <c r="B185" s="17"/>
      <c r="C185" s="17"/>
      <c r="D185" s="18"/>
      <c r="E185" s="18"/>
      <c r="F185" s="18"/>
      <c r="G185" s="43"/>
      <c r="H185" s="43"/>
      <c r="I185" s="43"/>
      <c r="J185" s="43"/>
      <c r="K185" s="43"/>
      <c r="L185" s="43"/>
      <c r="EA185" s="5"/>
    </row>
    <row r="186" spans="1:131" ht="13.15" x14ac:dyDescent="0.4">
      <c r="A186" s="38"/>
      <c r="B186" s="17"/>
      <c r="C186" s="17"/>
      <c r="D186" s="18"/>
      <c r="E186" s="18"/>
      <c r="F186" s="18"/>
      <c r="G186" s="43"/>
      <c r="H186" s="43"/>
      <c r="I186" s="43"/>
      <c r="J186" s="43"/>
      <c r="K186" s="43"/>
      <c r="L186" s="43"/>
      <c r="EA186" s="5"/>
    </row>
    <row r="187" spans="1:131" ht="13.15" x14ac:dyDescent="0.4">
      <c r="A187" s="38"/>
      <c r="B187" s="17"/>
      <c r="C187" s="17"/>
      <c r="D187" s="18"/>
      <c r="E187" s="18"/>
      <c r="F187" s="18"/>
      <c r="G187" s="43"/>
      <c r="H187" s="43"/>
      <c r="I187" s="43"/>
      <c r="J187" s="43"/>
      <c r="K187" s="43"/>
      <c r="L187" s="43"/>
      <c r="EA187" s="5"/>
    </row>
    <row r="188" spans="1:131" ht="13.15" x14ac:dyDescent="0.4">
      <c r="A188" s="38"/>
      <c r="B188" s="17"/>
      <c r="C188" s="17"/>
      <c r="D188" s="18"/>
      <c r="E188" s="18"/>
      <c r="F188" s="18"/>
      <c r="G188" s="43"/>
      <c r="H188" s="43"/>
      <c r="I188" s="43"/>
      <c r="J188" s="43"/>
      <c r="K188" s="43"/>
      <c r="L188" s="43"/>
      <c r="EA188" s="5"/>
    </row>
    <row r="189" spans="1:131" ht="13.15" x14ac:dyDescent="0.4">
      <c r="A189" s="38"/>
      <c r="B189" s="17"/>
      <c r="C189" s="17"/>
      <c r="D189" s="18"/>
      <c r="E189" s="18"/>
      <c r="F189" s="18"/>
      <c r="G189" s="43"/>
      <c r="H189" s="43"/>
      <c r="I189" s="43"/>
      <c r="J189" s="43"/>
      <c r="K189" s="43"/>
      <c r="L189" s="43"/>
      <c r="EA189" s="5"/>
    </row>
    <row r="190" spans="1:131" ht="13.15" x14ac:dyDescent="0.4">
      <c r="A190" s="38"/>
      <c r="B190" s="17"/>
      <c r="C190" s="17"/>
      <c r="D190" s="18"/>
      <c r="E190" s="18"/>
      <c r="F190" s="18"/>
      <c r="G190" s="43"/>
      <c r="H190" s="43"/>
      <c r="I190" s="43"/>
      <c r="J190" s="43"/>
      <c r="K190" s="43"/>
      <c r="L190" s="43"/>
      <c r="EA190" s="5"/>
    </row>
    <row r="191" spans="1:131" ht="13.15" x14ac:dyDescent="0.4">
      <c r="A191" s="38"/>
      <c r="B191" s="17"/>
      <c r="C191" s="17"/>
      <c r="D191" s="18"/>
      <c r="E191" s="18"/>
      <c r="F191" s="18"/>
      <c r="G191" s="43"/>
      <c r="H191" s="43"/>
      <c r="I191" s="43"/>
      <c r="J191" s="43"/>
      <c r="K191" s="43"/>
      <c r="L191" s="43"/>
      <c r="EA191" s="5"/>
    </row>
    <row r="192" spans="1:131" ht="13.15" x14ac:dyDescent="0.4">
      <c r="A192" s="38"/>
      <c r="B192" s="17"/>
      <c r="C192" s="17"/>
      <c r="D192" s="18"/>
      <c r="E192" s="18"/>
      <c r="F192" s="18"/>
      <c r="G192" s="43"/>
      <c r="H192" s="43"/>
      <c r="I192" s="43"/>
      <c r="J192" s="43"/>
      <c r="K192" s="43"/>
      <c r="L192" s="43"/>
      <c r="EA192" s="5"/>
    </row>
    <row r="193" spans="1:131" ht="13.15" x14ac:dyDescent="0.4">
      <c r="A193" s="38"/>
      <c r="B193" s="17"/>
      <c r="C193" s="17"/>
      <c r="D193" s="18"/>
      <c r="E193" s="18"/>
      <c r="F193" s="18"/>
      <c r="G193" s="43"/>
      <c r="H193" s="43"/>
      <c r="I193" s="43"/>
      <c r="J193" s="43"/>
      <c r="K193" s="43"/>
      <c r="L193" s="43"/>
      <c r="EA193" s="5"/>
    </row>
    <row r="194" spans="1:131" ht="13.15" x14ac:dyDescent="0.4">
      <c r="A194" s="38"/>
      <c r="B194" s="17"/>
      <c r="C194" s="17"/>
      <c r="D194" s="18"/>
      <c r="E194" s="18"/>
      <c r="F194" s="18"/>
      <c r="G194" s="43"/>
      <c r="H194" s="43"/>
      <c r="I194" s="43"/>
      <c r="J194" s="43"/>
      <c r="K194" s="43"/>
      <c r="L194" s="43"/>
      <c r="EA194" s="5"/>
    </row>
    <row r="195" spans="1:131" ht="13.15" x14ac:dyDescent="0.4">
      <c r="A195" s="38"/>
      <c r="B195" s="17"/>
      <c r="C195" s="17"/>
      <c r="D195" s="18"/>
      <c r="E195" s="18"/>
      <c r="F195" s="18"/>
      <c r="G195" s="43"/>
      <c r="H195" s="43"/>
      <c r="I195" s="43"/>
      <c r="J195" s="43"/>
      <c r="K195" s="43"/>
      <c r="L195" s="43"/>
      <c r="EA195" s="5"/>
    </row>
    <row r="196" spans="1:131" ht="13.15" x14ac:dyDescent="0.4">
      <c r="A196" s="38"/>
      <c r="B196" s="17"/>
      <c r="C196" s="17"/>
      <c r="D196" s="18"/>
      <c r="E196" s="18"/>
      <c r="F196" s="18"/>
      <c r="G196" s="43"/>
      <c r="H196" s="43"/>
      <c r="I196" s="43"/>
      <c r="J196" s="43"/>
      <c r="K196" s="43"/>
      <c r="L196" s="43"/>
      <c r="EA196" s="5"/>
    </row>
    <row r="197" spans="1:131" ht="13.15" x14ac:dyDescent="0.4">
      <c r="A197" s="38"/>
      <c r="B197" s="17"/>
      <c r="C197" s="17"/>
      <c r="D197" s="18"/>
      <c r="E197" s="18"/>
      <c r="F197" s="18"/>
      <c r="G197" s="43"/>
      <c r="H197" s="43"/>
      <c r="I197" s="43"/>
      <c r="J197" s="43"/>
      <c r="K197" s="43"/>
      <c r="L197" s="43"/>
      <c r="EA197" s="5"/>
    </row>
    <row r="198" spans="1:131" ht="13.15" x14ac:dyDescent="0.4">
      <c r="A198" s="38"/>
      <c r="B198" s="17"/>
      <c r="C198" s="17"/>
      <c r="D198" s="18"/>
      <c r="E198" s="18"/>
      <c r="F198" s="18"/>
      <c r="G198" s="43"/>
      <c r="H198" s="43"/>
      <c r="I198" s="43"/>
      <c r="J198" s="43"/>
      <c r="K198" s="43"/>
      <c r="L198" s="43"/>
      <c r="EA198" s="5"/>
    </row>
    <row r="199" spans="1:131" ht="13.15" x14ac:dyDescent="0.4">
      <c r="A199" s="38"/>
      <c r="B199" s="17"/>
      <c r="C199" s="17"/>
      <c r="D199" s="18"/>
      <c r="E199" s="18"/>
      <c r="F199" s="18"/>
      <c r="G199" s="43"/>
      <c r="H199" s="43"/>
      <c r="I199" s="43"/>
      <c r="J199" s="43"/>
      <c r="K199" s="43"/>
      <c r="L199" s="43"/>
      <c r="EA199" s="5"/>
    </row>
    <row r="200" spans="1:131" ht="13.15" x14ac:dyDescent="0.4">
      <c r="A200" s="38"/>
      <c r="B200" s="17"/>
      <c r="C200" s="17"/>
      <c r="D200" s="18"/>
      <c r="E200" s="18"/>
      <c r="F200" s="18"/>
      <c r="G200" s="43"/>
      <c r="H200" s="43"/>
      <c r="I200" s="43"/>
      <c r="J200" s="43"/>
      <c r="K200" s="43"/>
      <c r="L200" s="43"/>
      <c r="EA200" s="5"/>
    </row>
    <row r="201" spans="1:131" ht="13.15" x14ac:dyDescent="0.4">
      <c r="A201" s="38"/>
      <c r="B201" s="17"/>
      <c r="C201" s="17"/>
      <c r="D201" s="18"/>
      <c r="E201" s="18"/>
      <c r="F201" s="18"/>
      <c r="G201" s="43"/>
      <c r="H201" s="43"/>
      <c r="I201" s="43"/>
      <c r="J201" s="43"/>
      <c r="K201" s="43"/>
      <c r="L201" s="43"/>
      <c r="EA201" s="5"/>
    </row>
    <row r="202" spans="1:131" ht="13.15" x14ac:dyDescent="0.4">
      <c r="A202" s="38"/>
      <c r="B202" s="17"/>
      <c r="C202" s="17"/>
      <c r="D202" s="18"/>
      <c r="E202" s="18"/>
      <c r="F202" s="18"/>
      <c r="G202" s="43"/>
      <c r="H202" s="43"/>
      <c r="I202" s="43"/>
      <c r="J202" s="43"/>
      <c r="K202" s="43"/>
      <c r="L202" s="43"/>
      <c r="EA202" s="5"/>
    </row>
    <row r="203" spans="1:131" ht="13.15" x14ac:dyDescent="0.4">
      <c r="A203" s="38"/>
      <c r="B203" s="17"/>
      <c r="C203" s="17"/>
      <c r="D203" s="18"/>
      <c r="E203" s="18"/>
      <c r="F203" s="18"/>
      <c r="G203" s="43"/>
      <c r="H203" s="43"/>
      <c r="I203" s="43"/>
      <c r="J203" s="43"/>
      <c r="K203" s="43"/>
      <c r="L203" s="43"/>
      <c r="EA203" s="5"/>
    </row>
    <row r="204" spans="1:131" ht="13.15" x14ac:dyDescent="0.4">
      <c r="A204" s="38"/>
      <c r="B204" s="17"/>
      <c r="C204" s="17"/>
      <c r="D204" s="18"/>
      <c r="E204" s="18"/>
      <c r="F204" s="18"/>
      <c r="G204" s="43"/>
      <c r="H204" s="43"/>
      <c r="I204" s="43"/>
      <c r="J204" s="43"/>
      <c r="K204" s="43"/>
      <c r="L204" s="43"/>
      <c r="EA204" s="5"/>
    </row>
    <row r="205" spans="1:131" ht="13.15" x14ac:dyDescent="0.4">
      <c r="A205" s="38"/>
      <c r="B205" s="17"/>
      <c r="C205" s="17"/>
      <c r="D205" s="18"/>
      <c r="E205" s="18"/>
      <c r="F205" s="18"/>
      <c r="G205" s="43"/>
      <c r="H205" s="43"/>
      <c r="I205" s="43"/>
      <c r="J205" s="43"/>
      <c r="K205" s="43"/>
      <c r="L205" s="43"/>
      <c r="EA205" s="5"/>
    </row>
    <row r="206" spans="1:131" ht="13.15" x14ac:dyDescent="0.4">
      <c r="A206" s="38"/>
      <c r="B206" s="17"/>
      <c r="C206" s="17"/>
      <c r="D206" s="18"/>
      <c r="E206" s="18"/>
      <c r="F206" s="18"/>
      <c r="G206" s="43"/>
      <c r="H206" s="43"/>
      <c r="I206" s="43"/>
      <c r="J206" s="43"/>
      <c r="K206" s="43"/>
      <c r="L206" s="43"/>
      <c r="EA206" s="5"/>
    </row>
    <row r="207" spans="1:131" ht="13.15" x14ac:dyDescent="0.4">
      <c r="A207" s="38"/>
      <c r="B207" s="17"/>
      <c r="C207" s="17"/>
      <c r="D207" s="18"/>
      <c r="E207" s="18"/>
      <c r="F207" s="18"/>
      <c r="G207" s="43"/>
      <c r="H207" s="43"/>
      <c r="I207" s="43"/>
      <c r="J207" s="43"/>
      <c r="K207" s="43"/>
      <c r="L207" s="43"/>
      <c r="EA207" s="5"/>
    </row>
    <row r="208" spans="1:131" ht="13.15" x14ac:dyDescent="0.4">
      <c r="A208" s="38"/>
      <c r="B208" s="17"/>
      <c r="C208" s="17"/>
      <c r="D208" s="18"/>
      <c r="E208" s="18"/>
      <c r="F208" s="18"/>
      <c r="G208" s="43"/>
      <c r="H208" s="43"/>
      <c r="I208" s="43"/>
      <c r="J208" s="43"/>
      <c r="K208" s="43"/>
      <c r="L208" s="43"/>
      <c r="EA208" s="5"/>
    </row>
    <row r="209" spans="1:131" ht="13.15" x14ac:dyDescent="0.4">
      <c r="A209" s="38"/>
      <c r="B209" s="17"/>
      <c r="C209" s="17"/>
      <c r="D209" s="18"/>
      <c r="E209" s="18"/>
      <c r="F209" s="18"/>
      <c r="G209" s="43"/>
      <c r="H209" s="43"/>
      <c r="I209" s="43"/>
      <c r="J209" s="43"/>
      <c r="K209" s="43"/>
      <c r="L209" s="43"/>
      <c r="EA209" s="5"/>
    </row>
    <row r="210" spans="1:131" ht="13.15" x14ac:dyDescent="0.4">
      <c r="A210" s="38"/>
      <c r="B210" s="17"/>
      <c r="C210" s="17"/>
      <c r="D210" s="18"/>
      <c r="E210" s="18"/>
      <c r="F210" s="18"/>
      <c r="G210" s="43"/>
      <c r="H210" s="43"/>
      <c r="I210" s="43"/>
      <c r="J210" s="43"/>
      <c r="K210" s="43"/>
      <c r="L210" s="43"/>
      <c r="EA210" s="5"/>
    </row>
    <row r="211" spans="1:131" ht="13.15" x14ac:dyDescent="0.4">
      <c r="A211" s="38"/>
      <c r="B211" s="17"/>
      <c r="C211" s="17"/>
      <c r="D211" s="18"/>
      <c r="E211" s="18"/>
      <c r="F211" s="18"/>
      <c r="G211" s="43"/>
      <c r="H211" s="43"/>
      <c r="I211" s="43"/>
      <c r="J211" s="43"/>
      <c r="K211" s="43"/>
      <c r="L211" s="43"/>
      <c r="EA211" s="5"/>
    </row>
    <row r="212" spans="1:131" ht="13.15" x14ac:dyDescent="0.4">
      <c r="A212" s="38"/>
      <c r="B212" s="17"/>
      <c r="C212" s="17"/>
      <c r="D212" s="18"/>
      <c r="E212" s="18"/>
      <c r="F212" s="18"/>
      <c r="G212" s="43"/>
      <c r="H212" s="43"/>
      <c r="I212" s="43"/>
      <c r="J212" s="43"/>
      <c r="K212" s="43"/>
      <c r="L212" s="43"/>
      <c r="EA212" s="5"/>
    </row>
    <row r="213" spans="1:131" ht="13.15" x14ac:dyDescent="0.4">
      <c r="A213" s="38"/>
      <c r="B213" s="17"/>
      <c r="C213" s="17"/>
      <c r="D213" s="18"/>
      <c r="E213" s="18"/>
      <c r="F213" s="18"/>
      <c r="G213" s="43"/>
      <c r="H213" s="43"/>
      <c r="I213" s="43"/>
      <c r="J213" s="43"/>
      <c r="K213" s="43"/>
      <c r="L213" s="43"/>
      <c r="EA213" s="5"/>
    </row>
    <row r="214" spans="1:131" ht="13.15" x14ac:dyDescent="0.4">
      <c r="A214" s="38"/>
      <c r="B214" s="17"/>
      <c r="C214" s="17"/>
      <c r="D214" s="18"/>
      <c r="E214" s="18"/>
      <c r="F214" s="18"/>
      <c r="G214" s="43"/>
      <c r="H214" s="43"/>
      <c r="I214" s="43"/>
      <c r="J214" s="43"/>
      <c r="K214" s="43"/>
      <c r="L214" s="43"/>
      <c r="EA214" s="5"/>
    </row>
    <row r="215" spans="1:131" ht="13.15" x14ac:dyDescent="0.4">
      <c r="A215" s="38"/>
      <c r="B215" s="17"/>
      <c r="C215" s="17"/>
      <c r="D215" s="18"/>
      <c r="E215" s="18"/>
      <c r="F215" s="18"/>
      <c r="G215" s="43"/>
      <c r="H215" s="43"/>
      <c r="I215" s="43"/>
      <c r="J215" s="43"/>
      <c r="K215" s="43"/>
      <c r="L215" s="43"/>
      <c r="EA215" s="5"/>
    </row>
    <row r="216" spans="1:131" ht="13.15" x14ac:dyDescent="0.4">
      <c r="A216" s="38"/>
      <c r="B216" s="17"/>
      <c r="C216" s="17"/>
      <c r="D216" s="18"/>
      <c r="E216" s="18"/>
      <c r="F216" s="18"/>
      <c r="G216" s="43"/>
      <c r="H216" s="43"/>
      <c r="I216" s="43"/>
      <c r="J216" s="43"/>
      <c r="K216" s="43"/>
      <c r="L216" s="43"/>
      <c r="EA216" s="5"/>
    </row>
    <row r="217" spans="1:131" ht="13.15" x14ac:dyDescent="0.4">
      <c r="A217" s="38"/>
      <c r="B217" s="17"/>
      <c r="C217" s="17"/>
      <c r="D217" s="18"/>
      <c r="E217" s="18"/>
      <c r="F217" s="18"/>
      <c r="G217" s="43"/>
      <c r="H217" s="43"/>
      <c r="I217" s="43"/>
      <c r="J217" s="43"/>
      <c r="K217" s="43"/>
      <c r="L217" s="43"/>
      <c r="EA217" s="5"/>
    </row>
    <row r="218" spans="1:131" ht="13.15" x14ac:dyDescent="0.4">
      <c r="A218" s="38"/>
      <c r="B218" s="17"/>
      <c r="C218" s="17"/>
      <c r="D218" s="18"/>
      <c r="E218" s="18"/>
      <c r="F218" s="18"/>
      <c r="G218" s="43"/>
      <c r="H218" s="43"/>
      <c r="I218" s="43"/>
      <c r="J218" s="43"/>
      <c r="K218" s="43"/>
      <c r="L218" s="43"/>
      <c r="EA218" s="5"/>
    </row>
    <row r="219" spans="1:131" ht="13.15" x14ac:dyDescent="0.4">
      <c r="A219" s="38"/>
      <c r="B219" s="17"/>
      <c r="C219" s="17"/>
      <c r="D219" s="18"/>
      <c r="E219" s="18"/>
      <c r="F219" s="18"/>
      <c r="G219" s="43"/>
      <c r="H219" s="43"/>
      <c r="I219" s="43"/>
      <c r="J219" s="43"/>
      <c r="K219" s="43"/>
      <c r="L219" s="43"/>
      <c r="EA219" s="5"/>
    </row>
    <row r="220" spans="1:131" ht="13.15" x14ac:dyDescent="0.4">
      <c r="A220" s="38"/>
      <c r="B220" s="17"/>
      <c r="C220" s="17"/>
      <c r="D220" s="18"/>
      <c r="E220" s="18"/>
      <c r="F220" s="18"/>
      <c r="G220" s="43"/>
      <c r="H220" s="43"/>
      <c r="I220" s="43"/>
      <c r="J220" s="43"/>
      <c r="K220" s="43"/>
      <c r="L220" s="43"/>
      <c r="EA220" s="5"/>
    </row>
    <row r="221" spans="1:131" ht="13.15" x14ac:dyDescent="0.4">
      <c r="A221" s="38"/>
      <c r="B221" s="17"/>
      <c r="C221" s="17"/>
      <c r="D221" s="18"/>
      <c r="E221" s="18"/>
      <c r="F221" s="18"/>
      <c r="G221" s="43"/>
      <c r="H221" s="43"/>
      <c r="I221" s="43"/>
      <c r="J221" s="43"/>
      <c r="K221" s="43"/>
      <c r="L221" s="43"/>
      <c r="EA221" s="5"/>
    </row>
    <row r="222" spans="1:131" ht="13.15" x14ac:dyDescent="0.4">
      <c r="A222" s="38"/>
      <c r="B222" s="17"/>
      <c r="C222" s="17"/>
      <c r="D222" s="18"/>
      <c r="E222" s="18"/>
      <c r="F222" s="18"/>
      <c r="G222" s="43"/>
      <c r="H222" s="43"/>
      <c r="I222" s="43"/>
      <c r="J222" s="43"/>
      <c r="K222" s="43"/>
      <c r="L222" s="43"/>
      <c r="EA222" s="5"/>
    </row>
    <row r="223" spans="1:131" ht="13.15" x14ac:dyDescent="0.4">
      <c r="A223" s="38"/>
      <c r="B223" s="17"/>
      <c r="C223" s="17"/>
      <c r="D223" s="18"/>
      <c r="E223" s="18"/>
      <c r="F223" s="18"/>
      <c r="G223" s="43"/>
      <c r="H223" s="43"/>
      <c r="I223" s="43"/>
      <c r="J223" s="43"/>
      <c r="K223" s="43"/>
      <c r="L223" s="43"/>
      <c r="EA223" s="5"/>
    </row>
    <row r="224" spans="1:131" ht="13.15" x14ac:dyDescent="0.4">
      <c r="A224" s="38"/>
      <c r="B224" s="17"/>
      <c r="C224" s="17"/>
      <c r="D224" s="18"/>
      <c r="E224" s="18"/>
      <c r="F224" s="18"/>
      <c r="G224" s="43"/>
      <c r="H224" s="43"/>
      <c r="I224" s="43"/>
      <c r="J224" s="43"/>
      <c r="K224" s="43"/>
      <c r="L224" s="43"/>
      <c r="EA224" s="5"/>
    </row>
    <row r="225" spans="1:131" ht="13.15" x14ac:dyDescent="0.4">
      <c r="A225" s="38"/>
      <c r="B225" s="17"/>
      <c r="C225" s="17"/>
      <c r="D225" s="18"/>
      <c r="E225" s="18"/>
      <c r="F225" s="18"/>
      <c r="G225" s="43"/>
      <c r="H225" s="43"/>
      <c r="I225" s="43"/>
      <c r="J225" s="43"/>
      <c r="K225" s="43"/>
      <c r="L225" s="43"/>
      <c r="EA225" s="5"/>
    </row>
    <row r="226" spans="1:131" ht="13.15" x14ac:dyDescent="0.4">
      <c r="A226" s="38"/>
      <c r="B226" s="17"/>
      <c r="C226" s="17"/>
      <c r="D226" s="18"/>
      <c r="E226" s="18"/>
      <c r="F226" s="18"/>
      <c r="G226" s="43"/>
      <c r="H226" s="43"/>
      <c r="I226" s="43"/>
      <c r="J226" s="43"/>
      <c r="K226" s="43"/>
      <c r="L226" s="43"/>
      <c r="EA226" s="5"/>
    </row>
    <row r="227" spans="1:131" ht="13.15" x14ac:dyDescent="0.4">
      <c r="A227" s="38"/>
      <c r="B227" s="17"/>
      <c r="C227" s="17"/>
      <c r="D227" s="18"/>
      <c r="E227" s="18"/>
      <c r="F227" s="18"/>
      <c r="G227" s="43"/>
      <c r="H227" s="43"/>
      <c r="I227" s="43"/>
      <c r="J227" s="43"/>
      <c r="K227" s="43"/>
      <c r="L227" s="43"/>
      <c r="EA227" s="5"/>
    </row>
    <row r="228" spans="1:131" ht="13.15" x14ac:dyDescent="0.4">
      <c r="A228" s="38"/>
      <c r="B228" s="17"/>
      <c r="C228" s="17"/>
      <c r="D228" s="18"/>
      <c r="E228" s="18"/>
      <c r="F228" s="18"/>
      <c r="G228" s="43"/>
      <c r="H228" s="43"/>
      <c r="I228" s="43"/>
      <c r="J228" s="43"/>
      <c r="K228" s="43"/>
      <c r="L228" s="43"/>
      <c r="EA228" s="5"/>
    </row>
    <row r="229" spans="1:131" ht="13.15" x14ac:dyDescent="0.4">
      <c r="A229" s="38"/>
      <c r="B229" s="17"/>
      <c r="C229" s="17"/>
      <c r="D229" s="18"/>
      <c r="E229" s="18"/>
      <c r="F229" s="18"/>
      <c r="G229" s="43"/>
      <c r="H229" s="43"/>
      <c r="I229" s="43"/>
      <c r="J229" s="43"/>
      <c r="K229" s="43"/>
      <c r="L229" s="43"/>
      <c r="EA229" s="5"/>
    </row>
    <row r="230" spans="1:131" ht="13.15" x14ac:dyDescent="0.4">
      <c r="A230" s="38"/>
      <c r="B230" s="17"/>
      <c r="C230" s="17"/>
      <c r="D230" s="18"/>
      <c r="E230" s="18"/>
      <c r="F230" s="18"/>
      <c r="G230" s="43"/>
      <c r="H230" s="43"/>
      <c r="I230" s="43"/>
      <c r="J230" s="43"/>
      <c r="K230" s="43"/>
      <c r="L230" s="43"/>
      <c r="EA230" s="5"/>
    </row>
    <row r="231" spans="1:131" ht="13.15" x14ac:dyDescent="0.4">
      <c r="A231" s="38"/>
      <c r="B231" s="17"/>
      <c r="C231" s="17"/>
      <c r="D231" s="18"/>
      <c r="E231" s="18"/>
      <c r="F231" s="18"/>
      <c r="G231" s="43"/>
      <c r="H231" s="43"/>
      <c r="I231" s="43"/>
      <c r="J231" s="43"/>
      <c r="K231" s="43"/>
      <c r="L231" s="43"/>
      <c r="EA231" s="5"/>
    </row>
    <row r="232" spans="1:131" ht="13.15" x14ac:dyDescent="0.4">
      <c r="A232" s="38"/>
      <c r="B232" s="17"/>
      <c r="C232" s="17"/>
      <c r="D232" s="18"/>
      <c r="E232" s="18"/>
      <c r="F232" s="18"/>
      <c r="G232" s="43"/>
      <c r="H232" s="43"/>
      <c r="I232" s="43"/>
      <c r="J232" s="43"/>
      <c r="K232" s="43"/>
      <c r="L232" s="43"/>
      <c r="EA232" s="5"/>
    </row>
    <row r="233" spans="1:131" ht="13.15" x14ac:dyDescent="0.4">
      <c r="A233" s="38"/>
      <c r="B233" s="17"/>
      <c r="C233" s="17"/>
      <c r="D233" s="18"/>
      <c r="E233" s="18"/>
      <c r="F233" s="18"/>
      <c r="G233" s="43"/>
      <c r="H233" s="43"/>
      <c r="I233" s="43"/>
      <c r="J233" s="43"/>
      <c r="K233" s="43"/>
      <c r="L233" s="43"/>
      <c r="EA233" s="5"/>
    </row>
    <row r="234" spans="1:131" ht="13.15" x14ac:dyDescent="0.4">
      <c r="A234" s="38"/>
      <c r="B234" s="17"/>
      <c r="C234" s="17"/>
      <c r="D234" s="18"/>
      <c r="E234" s="18"/>
      <c r="F234" s="18"/>
      <c r="G234" s="43"/>
      <c r="H234" s="43"/>
      <c r="I234" s="43"/>
      <c r="J234" s="43"/>
      <c r="K234" s="43"/>
      <c r="L234" s="43"/>
      <c r="EA234" s="5"/>
    </row>
    <row r="235" spans="1:131" ht="13.15" x14ac:dyDescent="0.4">
      <c r="A235" s="38"/>
      <c r="B235" s="17"/>
      <c r="C235" s="17"/>
      <c r="D235" s="18"/>
      <c r="E235" s="18"/>
      <c r="F235" s="18"/>
      <c r="G235" s="43"/>
      <c r="H235" s="43"/>
      <c r="I235" s="43"/>
      <c r="J235" s="43"/>
      <c r="K235" s="43"/>
      <c r="L235" s="43"/>
      <c r="EA235" s="5"/>
    </row>
    <row r="236" spans="1:131" ht="13.15" x14ac:dyDescent="0.4">
      <c r="A236" s="38"/>
      <c r="B236" s="17"/>
      <c r="C236" s="17"/>
      <c r="D236" s="18"/>
      <c r="E236" s="18"/>
      <c r="F236" s="18"/>
      <c r="G236" s="43"/>
      <c r="H236" s="43"/>
      <c r="I236" s="43"/>
      <c r="J236" s="43"/>
      <c r="K236" s="43"/>
      <c r="L236" s="43"/>
      <c r="EA236" s="5"/>
    </row>
    <row r="237" spans="1:131" ht="13.15" x14ac:dyDescent="0.4">
      <c r="A237" s="38"/>
      <c r="B237" s="17"/>
      <c r="C237" s="17"/>
      <c r="D237" s="18"/>
      <c r="E237" s="18"/>
      <c r="F237" s="18"/>
      <c r="G237" s="43"/>
      <c r="H237" s="43"/>
      <c r="I237" s="43"/>
      <c r="J237" s="43"/>
      <c r="K237" s="43"/>
      <c r="L237" s="43"/>
      <c r="EA237" s="5"/>
    </row>
    <row r="238" spans="1:131" ht="13.15" x14ac:dyDescent="0.4">
      <c r="A238" s="38"/>
      <c r="B238" s="17"/>
      <c r="C238" s="17"/>
      <c r="D238" s="18"/>
      <c r="E238" s="18"/>
      <c r="F238" s="18"/>
      <c r="G238" s="43"/>
      <c r="H238" s="43"/>
      <c r="I238" s="43"/>
      <c r="J238" s="43"/>
      <c r="K238" s="43"/>
      <c r="L238" s="43"/>
      <c r="EA238" s="5"/>
    </row>
    <row r="239" spans="1:131" ht="13.15" x14ac:dyDescent="0.4">
      <c r="A239" s="38"/>
      <c r="B239" s="17"/>
      <c r="C239" s="17"/>
      <c r="D239" s="18"/>
      <c r="E239" s="18"/>
      <c r="F239" s="18"/>
      <c r="G239" s="43"/>
      <c r="H239" s="43"/>
      <c r="I239" s="43"/>
      <c r="J239" s="43"/>
      <c r="K239" s="43"/>
      <c r="L239" s="43"/>
      <c r="EA239" s="5"/>
    </row>
    <row r="240" spans="1:131" ht="13.15" x14ac:dyDescent="0.4">
      <c r="A240" s="38"/>
      <c r="B240" s="17"/>
      <c r="C240" s="17"/>
      <c r="D240" s="18"/>
      <c r="E240" s="18"/>
      <c r="F240" s="18"/>
      <c r="G240" s="43"/>
      <c r="H240" s="43"/>
      <c r="I240" s="43"/>
      <c r="J240" s="43"/>
      <c r="K240" s="43"/>
      <c r="L240" s="43"/>
      <c r="EA240" s="5"/>
    </row>
    <row r="241" spans="1:131" ht="13.15" x14ac:dyDescent="0.4">
      <c r="A241" s="38"/>
      <c r="B241" s="17"/>
      <c r="C241" s="17"/>
      <c r="D241" s="18"/>
      <c r="E241" s="18"/>
      <c r="F241" s="18"/>
      <c r="G241" s="43"/>
      <c r="H241" s="43"/>
      <c r="I241" s="43"/>
      <c r="J241" s="43"/>
      <c r="K241" s="43"/>
      <c r="L241" s="43"/>
      <c r="EA241" s="5"/>
    </row>
    <row r="242" spans="1:131" ht="13.15" x14ac:dyDescent="0.4">
      <c r="A242" s="38"/>
      <c r="B242" s="17"/>
      <c r="C242" s="17"/>
      <c r="D242" s="18"/>
      <c r="E242" s="18"/>
      <c r="F242" s="18"/>
      <c r="G242" s="43"/>
      <c r="H242" s="43"/>
      <c r="I242" s="43"/>
      <c r="J242" s="43"/>
      <c r="K242" s="43"/>
      <c r="L242" s="43"/>
      <c r="EA242" s="5"/>
    </row>
    <row r="243" spans="1:131" ht="13.15" x14ac:dyDescent="0.4">
      <c r="A243" s="38"/>
      <c r="B243" s="17"/>
      <c r="C243" s="17"/>
      <c r="D243" s="18"/>
      <c r="E243" s="18"/>
      <c r="F243" s="18"/>
      <c r="G243" s="43"/>
      <c r="H243" s="43"/>
      <c r="I243" s="43"/>
      <c r="J243" s="43"/>
      <c r="K243" s="43"/>
      <c r="L243" s="43"/>
      <c r="EA243" s="5"/>
    </row>
    <row r="244" spans="1:131" ht="13.15" x14ac:dyDescent="0.4">
      <c r="A244" s="38"/>
      <c r="B244" s="17"/>
      <c r="C244" s="17"/>
      <c r="D244" s="18"/>
      <c r="E244" s="18"/>
      <c r="F244" s="18"/>
      <c r="G244" s="43"/>
      <c r="H244" s="43"/>
      <c r="I244" s="43"/>
      <c r="J244" s="43"/>
      <c r="K244" s="43"/>
      <c r="L244" s="43"/>
      <c r="EA244" s="5"/>
    </row>
    <row r="245" spans="1:131" ht="13.15" x14ac:dyDescent="0.4">
      <c r="A245" s="38"/>
      <c r="B245" s="17"/>
      <c r="C245" s="17"/>
      <c r="D245" s="18"/>
      <c r="E245" s="18"/>
      <c r="F245" s="18"/>
      <c r="G245" s="43"/>
      <c r="H245" s="43"/>
      <c r="I245" s="43"/>
      <c r="J245" s="43"/>
      <c r="K245" s="43"/>
      <c r="L245" s="43"/>
      <c r="EA245" s="5"/>
    </row>
    <row r="246" spans="1:131" ht="13.15" x14ac:dyDescent="0.4">
      <c r="A246" s="38"/>
      <c r="B246" s="17"/>
      <c r="C246" s="17"/>
      <c r="D246" s="18"/>
      <c r="E246" s="18"/>
      <c r="F246" s="18"/>
      <c r="G246" s="43"/>
      <c r="H246" s="43"/>
      <c r="I246" s="43"/>
      <c r="J246" s="43"/>
      <c r="K246" s="43"/>
      <c r="L246" s="43"/>
      <c r="EA246" s="5"/>
    </row>
    <row r="247" spans="1:131" ht="13.15" x14ac:dyDescent="0.4">
      <c r="A247" s="38"/>
      <c r="B247" s="17"/>
      <c r="C247" s="17"/>
      <c r="D247" s="18"/>
      <c r="E247" s="18"/>
      <c r="F247" s="18"/>
      <c r="G247" s="43"/>
      <c r="H247" s="43"/>
      <c r="I247" s="43"/>
      <c r="J247" s="43"/>
      <c r="K247" s="43"/>
      <c r="L247" s="43"/>
      <c r="EA247" s="5"/>
    </row>
    <row r="248" spans="1:131" ht="13.15" x14ac:dyDescent="0.4">
      <c r="A248" s="38"/>
      <c r="B248" s="17"/>
      <c r="C248" s="17"/>
      <c r="D248" s="18"/>
      <c r="E248" s="18"/>
      <c r="F248" s="18"/>
      <c r="G248" s="43"/>
      <c r="H248" s="43"/>
      <c r="I248" s="43"/>
      <c r="J248" s="43"/>
      <c r="K248" s="43"/>
      <c r="L248" s="43"/>
      <c r="EA248" s="5"/>
    </row>
    <row r="249" spans="1:131" ht="13.15" x14ac:dyDescent="0.4">
      <c r="A249" s="38"/>
      <c r="B249" s="17"/>
      <c r="C249" s="17"/>
      <c r="D249" s="18"/>
      <c r="E249" s="18"/>
      <c r="F249" s="18"/>
      <c r="G249" s="43"/>
      <c r="H249" s="43"/>
      <c r="I249" s="43"/>
      <c r="J249" s="43"/>
      <c r="K249" s="43"/>
      <c r="L249" s="43"/>
      <c r="EA249" s="5"/>
    </row>
    <row r="250" spans="1:131" ht="13.15" x14ac:dyDescent="0.4">
      <c r="A250" s="38"/>
      <c r="B250" s="17"/>
      <c r="C250" s="17"/>
      <c r="D250" s="18"/>
      <c r="E250" s="18"/>
      <c r="F250" s="18"/>
      <c r="G250" s="43"/>
      <c r="H250" s="43"/>
      <c r="I250" s="43"/>
      <c r="J250" s="43"/>
      <c r="K250" s="43"/>
      <c r="L250" s="43"/>
      <c r="EA250" s="5"/>
    </row>
    <row r="251" spans="1:131" ht="13.15" x14ac:dyDescent="0.4">
      <c r="A251" s="38"/>
      <c r="B251" s="17"/>
      <c r="C251" s="17"/>
      <c r="D251" s="18"/>
      <c r="E251" s="18"/>
      <c r="F251" s="18"/>
      <c r="G251" s="43"/>
      <c r="H251" s="43"/>
      <c r="I251" s="43"/>
      <c r="J251" s="43"/>
      <c r="K251" s="43"/>
      <c r="L251" s="43"/>
      <c r="EA251" s="5"/>
    </row>
    <row r="252" spans="1:131" ht="13.15" x14ac:dyDescent="0.4">
      <c r="A252" s="38"/>
      <c r="B252" s="17"/>
      <c r="C252" s="17"/>
      <c r="D252" s="18"/>
      <c r="E252" s="18"/>
      <c r="F252" s="18"/>
      <c r="G252" s="43"/>
      <c r="H252" s="43"/>
      <c r="I252" s="43"/>
      <c r="J252" s="43"/>
      <c r="K252" s="43"/>
      <c r="L252" s="43"/>
      <c r="EA252" s="5"/>
    </row>
    <row r="253" spans="1:131" ht="13.15" x14ac:dyDescent="0.4">
      <c r="A253" s="38"/>
      <c r="B253" s="17"/>
      <c r="C253" s="17"/>
      <c r="D253" s="18"/>
      <c r="E253" s="18"/>
      <c r="F253" s="18"/>
      <c r="G253" s="43"/>
      <c r="H253" s="43"/>
      <c r="I253" s="43"/>
      <c r="J253" s="43"/>
      <c r="K253" s="43"/>
      <c r="L253" s="43"/>
      <c r="EA253" s="5"/>
    </row>
    <row r="254" spans="1:131" ht="13.15" x14ac:dyDescent="0.4">
      <c r="A254" s="38"/>
      <c r="B254" s="17"/>
      <c r="C254" s="17"/>
      <c r="D254" s="18"/>
      <c r="E254" s="18"/>
      <c r="F254" s="18"/>
      <c r="G254" s="43"/>
      <c r="H254" s="43"/>
      <c r="I254" s="43"/>
      <c r="J254" s="43"/>
      <c r="K254" s="43"/>
      <c r="L254" s="43"/>
      <c r="EA254" s="5"/>
    </row>
    <row r="255" spans="1:131" ht="13.15" x14ac:dyDescent="0.4">
      <c r="A255" s="38"/>
      <c r="B255" s="17"/>
      <c r="C255" s="17"/>
      <c r="D255" s="18"/>
      <c r="E255" s="18"/>
      <c r="F255" s="18"/>
      <c r="G255" s="43"/>
      <c r="H255" s="43"/>
      <c r="I255" s="43"/>
      <c r="J255" s="43"/>
      <c r="K255" s="43"/>
      <c r="L255" s="43"/>
      <c r="EA255" s="5"/>
    </row>
    <row r="256" spans="1:131" ht="13.15" x14ac:dyDescent="0.4">
      <c r="A256" s="38"/>
      <c r="B256" s="17"/>
      <c r="C256" s="17"/>
      <c r="D256" s="18"/>
      <c r="E256" s="18"/>
      <c r="F256" s="18"/>
      <c r="G256" s="43"/>
      <c r="H256" s="43"/>
      <c r="I256" s="43"/>
      <c r="J256" s="43"/>
      <c r="K256" s="43"/>
      <c r="L256" s="43"/>
      <c r="EA256" s="5"/>
    </row>
    <row r="257" spans="1:131" ht="13.15" x14ac:dyDescent="0.4">
      <c r="A257" s="38"/>
      <c r="B257" s="17"/>
      <c r="C257" s="17"/>
      <c r="D257" s="18"/>
      <c r="E257" s="18"/>
      <c r="F257" s="18"/>
      <c r="G257" s="43"/>
      <c r="H257" s="43"/>
      <c r="I257" s="43"/>
      <c r="J257" s="43"/>
      <c r="K257" s="43"/>
      <c r="L257" s="43"/>
      <c r="EA257" s="5"/>
    </row>
    <row r="258" spans="1:131" ht="13.15" x14ac:dyDescent="0.4">
      <c r="A258" s="38"/>
      <c r="B258" s="17"/>
      <c r="C258" s="17"/>
      <c r="D258" s="18"/>
      <c r="E258" s="18"/>
      <c r="F258" s="18"/>
      <c r="G258" s="43"/>
      <c r="H258" s="43"/>
      <c r="I258" s="43"/>
      <c r="J258" s="43"/>
      <c r="K258" s="43"/>
      <c r="L258" s="43"/>
      <c r="EA258" s="5"/>
    </row>
    <row r="259" spans="1:131" ht="13.15" x14ac:dyDescent="0.4">
      <c r="A259" s="38"/>
      <c r="B259" s="17"/>
      <c r="C259" s="17"/>
      <c r="D259" s="18"/>
      <c r="E259" s="18"/>
      <c r="F259" s="18"/>
      <c r="G259" s="43"/>
      <c r="H259" s="43"/>
      <c r="I259" s="43"/>
      <c r="J259" s="43"/>
      <c r="K259" s="43"/>
      <c r="L259" s="43"/>
      <c r="EA259" s="5"/>
    </row>
    <row r="260" spans="1:131" ht="13.15" x14ac:dyDescent="0.4">
      <c r="A260" s="38"/>
      <c r="B260" s="17"/>
      <c r="C260" s="17"/>
      <c r="D260" s="18"/>
      <c r="E260" s="18"/>
      <c r="F260" s="18"/>
      <c r="G260" s="43"/>
      <c r="H260" s="43"/>
      <c r="I260" s="43"/>
      <c r="J260" s="43"/>
      <c r="K260" s="43"/>
      <c r="L260" s="43"/>
      <c r="EA260" s="5"/>
    </row>
    <row r="261" spans="1:131" ht="13.15" x14ac:dyDescent="0.4">
      <c r="A261" s="38"/>
      <c r="B261" s="17"/>
      <c r="C261" s="17"/>
      <c r="D261" s="18"/>
      <c r="E261" s="18"/>
      <c r="F261" s="18"/>
      <c r="G261" s="43"/>
      <c r="H261" s="43"/>
      <c r="I261" s="43"/>
      <c r="J261" s="43"/>
      <c r="K261" s="43"/>
      <c r="L261" s="43"/>
      <c r="EA261" s="5"/>
    </row>
    <row r="262" spans="1:131" ht="13.15" x14ac:dyDescent="0.4">
      <c r="A262" s="38"/>
      <c r="B262" s="17"/>
      <c r="C262" s="17"/>
      <c r="D262" s="18"/>
      <c r="E262" s="18"/>
      <c r="F262" s="18"/>
      <c r="G262" s="43"/>
      <c r="H262" s="43"/>
      <c r="I262" s="43"/>
      <c r="J262" s="43"/>
      <c r="K262" s="43"/>
      <c r="L262" s="43"/>
      <c r="EA262" s="5"/>
    </row>
    <row r="263" spans="1:131" ht="13.15" x14ac:dyDescent="0.4">
      <c r="A263" s="38"/>
      <c r="B263" s="17"/>
      <c r="C263" s="17"/>
      <c r="D263" s="18"/>
      <c r="E263" s="18"/>
      <c r="F263" s="18"/>
      <c r="G263" s="43"/>
      <c r="H263" s="43"/>
      <c r="I263" s="43"/>
      <c r="J263" s="43"/>
      <c r="K263" s="43"/>
      <c r="L263" s="43"/>
      <c r="EA263" s="5"/>
    </row>
    <row r="264" spans="1:131" ht="13.15" x14ac:dyDescent="0.4">
      <c r="A264" s="38"/>
      <c r="B264" s="17"/>
      <c r="C264" s="17"/>
      <c r="D264" s="18"/>
      <c r="E264" s="18"/>
      <c r="F264" s="18"/>
      <c r="G264" s="43"/>
      <c r="H264" s="43"/>
      <c r="I264" s="43"/>
      <c r="J264" s="43"/>
      <c r="K264" s="43"/>
      <c r="L264" s="43"/>
      <c r="EA264" s="5"/>
    </row>
    <row r="265" spans="1:131" ht="13.15" x14ac:dyDescent="0.4">
      <c r="A265" s="38"/>
      <c r="B265" s="17"/>
      <c r="C265" s="17"/>
      <c r="D265" s="18"/>
      <c r="E265" s="18"/>
      <c r="F265" s="18"/>
      <c r="G265" s="43"/>
      <c r="H265" s="43"/>
      <c r="I265" s="43"/>
      <c r="J265" s="43"/>
      <c r="K265" s="43"/>
      <c r="L265" s="43"/>
      <c r="EA265" s="5"/>
    </row>
    <row r="266" spans="1:131" ht="13.15" x14ac:dyDescent="0.4">
      <c r="A266" s="38"/>
      <c r="B266" s="17"/>
      <c r="C266" s="17"/>
      <c r="D266" s="18"/>
      <c r="E266" s="18"/>
      <c r="F266" s="18"/>
      <c r="G266" s="43"/>
      <c r="H266" s="43"/>
      <c r="I266" s="43"/>
      <c r="J266" s="43"/>
      <c r="K266" s="43"/>
      <c r="L266" s="43"/>
      <c r="EA266" s="5"/>
    </row>
    <row r="267" spans="1:131" ht="13.15" x14ac:dyDescent="0.4">
      <c r="A267" s="38"/>
      <c r="B267" s="17"/>
      <c r="C267" s="17"/>
      <c r="D267" s="18"/>
      <c r="E267" s="18"/>
      <c r="F267" s="18"/>
      <c r="G267" s="43"/>
      <c r="H267" s="43"/>
      <c r="I267" s="43"/>
      <c r="J267" s="43"/>
      <c r="K267" s="43"/>
      <c r="L267" s="43"/>
      <c r="EA267" s="5"/>
    </row>
    <row r="268" spans="1:131" ht="13.15" x14ac:dyDescent="0.4">
      <c r="A268" s="38"/>
      <c r="B268" s="17"/>
      <c r="C268" s="17"/>
      <c r="D268" s="18"/>
      <c r="E268" s="18"/>
      <c r="F268" s="18"/>
      <c r="G268" s="43"/>
      <c r="H268" s="43"/>
      <c r="I268" s="43"/>
      <c r="J268" s="43"/>
      <c r="K268" s="43"/>
      <c r="L268" s="43"/>
      <c r="EA268" s="5"/>
    </row>
    <row r="269" spans="1:131" ht="13.15" x14ac:dyDescent="0.4">
      <c r="A269" s="38"/>
      <c r="B269" s="17"/>
      <c r="C269" s="17"/>
      <c r="D269" s="18"/>
      <c r="E269" s="18"/>
      <c r="F269" s="18"/>
      <c r="G269" s="43"/>
      <c r="H269" s="43"/>
      <c r="I269" s="43"/>
      <c r="J269" s="43"/>
      <c r="K269" s="43"/>
      <c r="L269" s="43"/>
      <c r="EA269" s="5"/>
    </row>
    <row r="270" spans="1:131" ht="13.15" x14ac:dyDescent="0.4">
      <c r="A270" s="38"/>
      <c r="B270" s="17"/>
      <c r="C270" s="17"/>
      <c r="D270" s="18"/>
      <c r="E270" s="18"/>
      <c r="F270" s="18"/>
      <c r="G270" s="43"/>
      <c r="H270" s="43"/>
      <c r="I270" s="43"/>
      <c r="J270" s="43"/>
      <c r="K270" s="43"/>
      <c r="L270" s="43"/>
      <c r="EA270" s="5"/>
    </row>
    <row r="271" spans="1:131" ht="13.15" x14ac:dyDescent="0.4">
      <c r="A271" s="38"/>
      <c r="B271" s="17"/>
      <c r="C271" s="17"/>
      <c r="D271" s="18"/>
      <c r="E271" s="18"/>
      <c r="F271" s="18"/>
      <c r="G271" s="43"/>
      <c r="H271" s="43"/>
      <c r="I271" s="43"/>
      <c r="J271" s="43"/>
      <c r="K271" s="43"/>
      <c r="L271" s="43"/>
      <c r="EA271" s="5"/>
    </row>
    <row r="272" spans="1:131" ht="13.15" x14ac:dyDescent="0.4">
      <c r="A272" s="38"/>
      <c r="B272" s="17"/>
      <c r="C272" s="17"/>
      <c r="D272" s="18"/>
      <c r="E272" s="18"/>
      <c r="F272" s="18"/>
      <c r="G272" s="43"/>
      <c r="H272" s="43"/>
      <c r="I272" s="43"/>
      <c r="J272" s="43"/>
      <c r="K272" s="43"/>
      <c r="L272" s="43"/>
      <c r="EA272" s="5"/>
    </row>
    <row r="273" spans="1:131" ht="13.15" x14ac:dyDescent="0.4">
      <c r="A273" s="38"/>
      <c r="B273" s="17"/>
      <c r="C273" s="17"/>
      <c r="D273" s="18"/>
      <c r="E273" s="18"/>
      <c r="F273" s="18"/>
      <c r="G273" s="43"/>
      <c r="H273" s="43"/>
      <c r="I273" s="43"/>
      <c r="J273" s="43"/>
      <c r="K273" s="43"/>
      <c r="L273" s="43"/>
      <c r="EA273" s="5"/>
    </row>
    <row r="274" spans="1:131" ht="13.15" x14ac:dyDescent="0.4">
      <c r="A274" s="38"/>
      <c r="B274" s="17"/>
      <c r="C274" s="17"/>
      <c r="D274" s="18"/>
      <c r="E274" s="18"/>
      <c r="F274" s="18"/>
      <c r="G274" s="43"/>
      <c r="H274" s="43"/>
      <c r="I274" s="43"/>
      <c r="J274" s="43"/>
      <c r="K274" s="43"/>
      <c r="L274" s="43"/>
      <c r="EA274" s="5"/>
    </row>
    <row r="275" spans="1:131" ht="13.15" x14ac:dyDescent="0.4">
      <c r="A275" s="38"/>
      <c r="B275" s="17"/>
      <c r="C275" s="17"/>
      <c r="D275" s="18"/>
      <c r="E275" s="18"/>
      <c r="F275" s="18"/>
      <c r="G275" s="43"/>
      <c r="H275" s="43"/>
      <c r="I275" s="43"/>
      <c r="J275" s="43"/>
      <c r="K275" s="43"/>
      <c r="L275" s="43"/>
      <c r="EA275" s="5"/>
    </row>
    <row r="276" spans="1:131" ht="13.15" x14ac:dyDescent="0.4">
      <c r="A276" s="38"/>
      <c r="B276" s="17"/>
      <c r="C276" s="17"/>
      <c r="D276" s="18"/>
      <c r="E276" s="18"/>
      <c r="F276" s="18"/>
      <c r="G276" s="43"/>
      <c r="H276" s="43"/>
      <c r="I276" s="43"/>
      <c r="J276" s="43"/>
      <c r="K276" s="43"/>
      <c r="L276" s="43"/>
      <c r="EA276" s="5"/>
    </row>
    <row r="277" spans="1:131" ht="13.15" x14ac:dyDescent="0.4">
      <c r="A277" s="38"/>
      <c r="B277" s="17"/>
      <c r="C277" s="17"/>
      <c r="D277" s="18"/>
      <c r="E277" s="18"/>
      <c r="F277" s="18"/>
      <c r="G277" s="43"/>
      <c r="H277" s="43"/>
      <c r="I277" s="43"/>
      <c r="J277" s="43"/>
      <c r="K277" s="43"/>
      <c r="L277" s="43"/>
      <c r="EA277" s="5"/>
    </row>
    <row r="278" spans="1:131" ht="13.15" x14ac:dyDescent="0.4">
      <c r="A278" s="38"/>
      <c r="B278" s="17"/>
      <c r="C278" s="17"/>
      <c r="D278" s="18"/>
      <c r="E278" s="18"/>
      <c r="F278" s="18"/>
      <c r="G278" s="43"/>
      <c r="H278" s="43"/>
      <c r="I278" s="43"/>
      <c r="J278" s="43"/>
      <c r="K278" s="43"/>
      <c r="L278" s="43"/>
      <c r="EA278" s="5"/>
    </row>
    <row r="279" spans="1:131" ht="13.15" x14ac:dyDescent="0.4">
      <c r="A279" s="38"/>
      <c r="B279" s="17"/>
      <c r="C279" s="17"/>
      <c r="D279" s="18"/>
      <c r="E279" s="18"/>
      <c r="F279" s="18"/>
      <c r="G279" s="43"/>
      <c r="H279" s="43"/>
      <c r="I279" s="43"/>
      <c r="J279" s="43"/>
      <c r="K279" s="43"/>
      <c r="L279" s="43"/>
      <c r="EA279" s="5"/>
    </row>
    <row r="280" spans="1:131" ht="13.15" x14ac:dyDescent="0.4">
      <c r="A280" s="38"/>
      <c r="B280" s="17"/>
      <c r="C280" s="17"/>
      <c r="D280" s="18"/>
      <c r="E280" s="18"/>
      <c r="F280" s="18"/>
      <c r="G280" s="43"/>
      <c r="H280" s="43"/>
      <c r="I280" s="43"/>
      <c r="J280" s="43"/>
      <c r="K280" s="43"/>
      <c r="L280" s="43"/>
      <c r="EA280" s="5"/>
    </row>
    <row r="281" spans="1:131" ht="13.15" x14ac:dyDescent="0.4">
      <c r="A281" s="38"/>
      <c r="B281" s="17"/>
      <c r="C281" s="17"/>
      <c r="D281" s="18"/>
      <c r="E281" s="18"/>
      <c r="F281" s="18"/>
      <c r="G281" s="43"/>
      <c r="H281" s="43"/>
      <c r="I281" s="43"/>
      <c r="J281" s="43"/>
      <c r="K281" s="43"/>
      <c r="L281" s="43"/>
      <c r="EA281" s="5"/>
    </row>
    <row r="282" spans="1:131" ht="13.15" x14ac:dyDescent="0.4">
      <c r="A282" s="38"/>
      <c r="B282" s="17"/>
      <c r="C282" s="17"/>
      <c r="D282" s="18"/>
      <c r="E282" s="18"/>
      <c r="F282" s="18"/>
      <c r="G282" s="43"/>
      <c r="H282" s="43"/>
      <c r="I282" s="43"/>
      <c r="J282" s="43"/>
      <c r="K282" s="43"/>
      <c r="L282" s="43"/>
      <c r="EA282" s="5"/>
    </row>
    <row r="283" spans="1:131" ht="13.15" x14ac:dyDescent="0.4">
      <c r="A283" s="38"/>
      <c r="B283" s="17"/>
      <c r="C283" s="17"/>
      <c r="D283" s="18"/>
      <c r="E283" s="18"/>
      <c r="F283" s="18"/>
      <c r="G283" s="43"/>
      <c r="H283" s="43"/>
      <c r="I283" s="43"/>
      <c r="J283" s="43"/>
      <c r="K283" s="43"/>
      <c r="L283" s="43"/>
      <c r="EA283" s="5"/>
    </row>
    <row r="284" spans="1:131" ht="13.15" x14ac:dyDescent="0.4">
      <c r="A284" s="38"/>
      <c r="B284" s="17"/>
      <c r="C284" s="17"/>
      <c r="D284" s="18"/>
      <c r="E284" s="18"/>
      <c r="F284" s="18"/>
      <c r="G284" s="43"/>
      <c r="H284" s="43"/>
      <c r="I284" s="43"/>
      <c r="J284" s="43"/>
      <c r="K284" s="43"/>
      <c r="L284" s="43"/>
      <c r="EA284" s="5"/>
    </row>
    <row r="285" spans="1:131" ht="13.15" x14ac:dyDescent="0.4">
      <c r="A285" s="38"/>
      <c r="B285" s="17"/>
      <c r="C285" s="17"/>
      <c r="D285" s="18"/>
      <c r="E285" s="18"/>
      <c r="F285" s="18"/>
      <c r="G285" s="43"/>
      <c r="H285" s="43"/>
      <c r="I285" s="43"/>
      <c r="J285" s="43"/>
      <c r="K285" s="43"/>
      <c r="L285" s="43"/>
      <c r="EA285" s="5"/>
    </row>
    <row r="286" spans="1:131" ht="13.15" x14ac:dyDescent="0.4">
      <c r="A286" s="38"/>
      <c r="B286" s="17"/>
      <c r="C286" s="17"/>
      <c r="D286" s="18"/>
      <c r="E286" s="18"/>
      <c r="F286" s="18"/>
      <c r="G286" s="43"/>
      <c r="H286" s="43"/>
      <c r="I286" s="43"/>
      <c r="J286" s="43"/>
      <c r="K286" s="43"/>
      <c r="L286" s="43"/>
      <c r="EA286" s="5"/>
    </row>
    <row r="287" spans="1:131" ht="13.15" x14ac:dyDescent="0.4">
      <c r="A287" s="38"/>
      <c r="B287" s="17"/>
      <c r="C287" s="17"/>
      <c r="D287" s="18"/>
      <c r="E287" s="18"/>
      <c r="F287" s="18"/>
      <c r="G287" s="43"/>
      <c r="H287" s="43"/>
      <c r="I287" s="43"/>
      <c r="J287" s="43"/>
      <c r="K287" s="43"/>
      <c r="L287" s="43"/>
      <c r="EA287" s="5"/>
    </row>
    <row r="288" spans="1:131" ht="13.15" x14ac:dyDescent="0.4">
      <c r="A288" s="38"/>
      <c r="B288" s="17"/>
      <c r="C288" s="17"/>
      <c r="D288" s="18"/>
      <c r="E288" s="18"/>
      <c r="F288" s="18"/>
      <c r="G288" s="43"/>
      <c r="H288" s="43"/>
      <c r="I288" s="43"/>
      <c r="J288" s="43"/>
      <c r="K288" s="43"/>
      <c r="L288" s="43"/>
      <c r="EA288" s="5"/>
    </row>
    <row r="289" spans="1:131" ht="13.15" x14ac:dyDescent="0.4">
      <c r="A289" s="38"/>
      <c r="B289" s="17"/>
      <c r="C289" s="17"/>
      <c r="D289" s="18"/>
      <c r="E289" s="18"/>
      <c r="F289" s="18"/>
      <c r="G289" s="43"/>
      <c r="H289" s="43"/>
      <c r="I289" s="43"/>
      <c r="J289" s="43"/>
      <c r="K289" s="43"/>
      <c r="L289" s="43"/>
      <c r="EA289" s="5"/>
    </row>
    <row r="290" spans="1:131" ht="13.15" x14ac:dyDescent="0.4">
      <c r="A290" s="38"/>
      <c r="B290" s="17"/>
      <c r="C290" s="17"/>
      <c r="D290" s="18"/>
      <c r="E290" s="18"/>
      <c r="F290" s="18"/>
      <c r="G290" s="43"/>
      <c r="H290" s="43"/>
      <c r="I290" s="43"/>
      <c r="J290" s="43"/>
      <c r="K290" s="43"/>
      <c r="L290" s="43"/>
      <c r="EA290" s="5"/>
    </row>
    <row r="291" spans="1:131" ht="13.15" x14ac:dyDescent="0.4">
      <c r="A291" s="38"/>
      <c r="B291" s="17"/>
      <c r="C291" s="17"/>
      <c r="D291" s="18"/>
      <c r="E291" s="18"/>
      <c r="F291" s="18"/>
      <c r="G291" s="43"/>
      <c r="H291" s="43"/>
      <c r="I291" s="43"/>
      <c r="J291" s="43"/>
      <c r="K291" s="43"/>
      <c r="L291" s="43"/>
      <c r="EA291" s="5"/>
    </row>
    <row r="292" spans="1:131" ht="13.15" x14ac:dyDescent="0.4">
      <c r="A292" s="38"/>
      <c r="B292" s="17"/>
      <c r="C292" s="17"/>
      <c r="D292" s="18"/>
      <c r="E292" s="18"/>
      <c r="F292" s="18"/>
      <c r="G292" s="43"/>
      <c r="H292" s="43"/>
      <c r="I292" s="43"/>
      <c r="J292" s="43"/>
      <c r="K292" s="43"/>
      <c r="L292" s="43"/>
      <c r="EA292" s="5"/>
    </row>
    <row r="293" spans="1:131" ht="13.15" x14ac:dyDescent="0.4">
      <c r="A293" s="38"/>
      <c r="B293" s="17"/>
      <c r="C293" s="17"/>
      <c r="D293" s="18"/>
      <c r="E293" s="18"/>
      <c r="F293" s="18"/>
      <c r="G293" s="43"/>
      <c r="H293" s="43"/>
      <c r="I293" s="43"/>
      <c r="J293" s="43"/>
      <c r="K293" s="43"/>
      <c r="L293" s="43"/>
      <c r="EA293" s="5"/>
    </row>
    <row r="294" spans="1:131" ht="13.15" x14ac:dyDescent="0.4">
      <c r="A294" s="38"/>
      <c r="B294" s="17"/>
      <c r="C294" s="17"/>
      <c r="D294" s="18"/>
      <c r="E294" s="18"/>
      <c r="F294" s="18"/>
      <c r="G294" s="43"/>
      <c r="H294" s="43"/>
      <c r="I294" s="43"/>
      <c r="J294" s="43"/>
      <c r="K294" s="43"/>
      <c r="L294" s="43"/>
      <c r="EA294" s="5"/>
    </row>
    <row r="295" spans="1:131" ht="13.15" x14ac:dyDescent="0.4">
      <c r="A295" s="38"/>
      <c r="B295" s="17"/>
      <c r="C295" s="17"/>
      <c r="D295" s="18"/>
      <c r="E295" s="18"/>
      <c r="F295" s="18"/>
      <c r="G295" s="43"/>
      <c r="H295" s="43"/>
      <c r="I295" s="43"/>
      <c r="J295" s="43"/>
      <c r="K295" s="43"/>
      <c r="L295" s="43"/>
      <c r="EA295" s="5"/>
    </row>
    <row r="296" spans="1:131" ht="13.15" x14ac:dyDescent="0.4">
      <c r="A296" s="38"/>
      <c r="B296" s="17"/>
      <c r="C296" s="17"/>
      <c r="D296" s="18"/>
      <c r="E296" s="18"/>
      <c r="F296" s="18"/>
      <c r="G296" s="43"/>
      <c r="H296" s="43"/>
      <c r="I296" s="43"/>
      <c r="J296" s="43"/>
      <c r="K296" s="43"/>
      <c r="L296" s="43"/>
      <c r="EA296" s="5"/>
    </row>
    <row r="297" spans="1:131" ht="13.15" x14ac:dyDescent="0.4">
      <c r="A297" s="38"/>
      <c r="B297" s="17"/>
      <c r="C297" s="17"/>
      <c r="D297" s="18"/>
      <c r="E297" s="18"/>
      <c r="F297" s="18"/>
      <c r="G297" s="43"/>
      <c r="H297" s="43"/>
      <c r="I297" s="43"/>
      <c r="J297" s="43"/>
      <c r="K297" s="43"/>
      <c r="L297" s="43"/>
      <c r="EA297" s="5"/>
    </row>
    <row r="298" spans="1:131" ht="13.15" x14ac:dyDescent="0.4">
      <c r="A298" s="38"/>
      <c r="B298" s="17"/>
      <c r="C298" s="17"/>
      <c r="D298" s="18"/>
      <c r="E298" s="18"/>
      <c r="F298" s="18"/>
      <c r="G298" s="43"/>
      <c r="H298" s="43"/>
      <c r="I298" s="43"/>
      <c r="J298" s="43"/>
      <c r="K298" s="43"/>
      <c r="L298" s="43"/>
      <c r="EA298" s="5"/>
    </row>
    <row r="299" spans="1:131" ht="13.15" x14ac:dyDescent="0.4">
      <c r="A299" s="38"/>
      <c r="B299" s="17"/>
      <c r="C299" s="17"/>
      <c r="D299" s="18"/>
      <c r="E299" s="18"/>
      <c r="F299" s="18"/>
      <c r="G299" s="43"/>
      <c r="H299" s="43"/>
      <c r="I299" s="43"/>
      <c r="J299" s="43"/>
      <c r="K299" s="43"/>
      <c r="L299" s="43"/>
      <c r="EA299" s="5"/>
    </row>
    <row r="300" spans="1:131" ht="13.15" x14ac:dyDescent="0.4">
      <c r="A300" s="38"/>
      <c r="B300" s="17"/>
      <c r="C300" s="17"/>
      <c r="D300" s="18"/>
      <c r="E300" s="18"/>
      <c r="F300" s="18"/>
      <c r="G300" s="43"/>
      <c r="H300" s="43"/>
      <c r="I300" s="43"/>
      <c r="J300" s="43"/>
      <c r="K300" s="43"/>
      <c r="L300" s="43"/>
      <c r="EA300" s="5"/>
    </row>
    <row r="301" spans="1:131" ht="13.15" x14ac:dyDescent="0.4">
      <c r="A301" s="38"/>
      <c r="B301" s="17"/>
      <c r="C301" s="17"/>
      <c r="D301" s="18"/>
      <c r="E301" s="18"/>
      <c r="F301" s="18"/>
      <c r="G301" s="43"/>
      <c r="H301" s="43"/>
      <c r="I301" s="43"/>
      <c r="J301" s="43"/>
      <c r="K301" s="43"/>
      <c r="L301" s="43"/>
      <c r="EA301" s="5"/>
    </row>
    <row r="302" spans="1:131" ht="13.15" x14ac:dyDescent="0.4">
      <c r="A302" s="38"/>
      <c r="B302" s="17"/>
      <c r="C302" s="17"/>
      <c r="D302" s="18"/>
      <c r="E302" s="18"/>
      <c r="F302" s="18"/>
      <c r="G302" s="43"/>
      <c r="H302" s="43"/>
      <c r="I302" s="43"/>
      <c r="J302" s="43"/>
      <c r="K302" s="43"/>
      <c r="L302" s="43"/>
      <c r="EA302" s="5"/>
    </row>
    <row r="303" spans="1:131" ht="13.15" x14ac:dyDescent="0.4">
      <c r="A303" s="38"/>
      <c r="B303" s="17"/>
      <c r="C303" s="17"/>
      <c r="D303" s="18"/>
      <c r="E303" s="18"/>
      <c r="F303" s="18"/>
      <c r="G303" s="43"/>
      <c r="H303" s="43"/>
      <c r="I303" s="43"/>
      <c r="J303" s="43"/>
      <c r="K303" s="43"/>
      <c r="L303" s="43"/>
      <c r="EA303" s="5"/>
    </row>
    <row r="304" spans="1:131" ht="13.15" x14ac:dyDescent="0.4">
      <c r="A304" s="38"/>
      <c r="B304" s="17"/>
      <c r="C304" s="17"/>
      <c r="D304" s="18"/>
      <c r="E304" s="18"/>
      <c r="F304" s="18"/>
      <c r="G304" s="43"/>
      <c r="H304" s="43"/>
      <c r="I304" s="43"/>
      <c r="J304" s="43"/>
      <c r="K304" s="43"/>
      <c r="L304" s="43"/>
      <c r="EA304" s="5"/>
    </row>
    <row r="305" spans="1:131" ht="13.15" x14ac:dyDescent="0.4">
      <c r="A305" s="38"/>
      <c r="B305" s="17"/>
      <c r="C305" s="17"/>
      <c r="D305" s="18"/>
      <c r="E305" s="18"/>
      <c r="F305" s="18"/>
      <c r="G305" s="43"/>
      <c r="H305" s="43"/>
      <c r="I305" s="43"/>
      <c r="J305" s="43"/>
      <c r="K305" s="43"/>
      <c r="L305" s="43"/>
      <c r="EA305" s="5"/>
    </row>
    <row r="306" spans="1:131" ht="13.15" x14ac:dyDescent="0.4">
      <c r="A306" s="38"/>
      <c r="B306" s="17"/>
      <c r="C306" s="17"/>
      <c r="D306" s="18"/>
      <c r="E306" s="18"/>
      <c r="F306" s="18"/>
      <c r="G306" s="43"/>
      <c r="H306" s="43"/>
      <c r="I306" s="43"/>
      <c r="J306" s="43"/>
      <c r="K306" s="43"/>
      <c r="L306" s="43"/>
      <c r="EA306" s="5"/>
    </row>
    <row r="307" spans="1:131" ht="13.15" x14ac:dyDescent="0.4">
      <c r="A307" s="38"/>
      <c r="B307" s="17"/>
      <c r="C307" s="17"/>
      <c r="D307" s="18"/>
      <c r="E307" s="18"/>
      <c r="F307" s="18"/>
      <c r="G307" s="43"/>
      <c r="H307" s="43"/>
      <c r="I307" s="43"/>
      <c r="J307" s="43"/>
      <c r="K307" s="43"/>
      <c r="L307" s="43"/>
      <c r="EA307" s="5"/>
    </row>
    <row r="308" spans="1:131" ht="13.15" x14ac:dyDescent="0.4">
      <c r="A308" s="38"/>
      <c r="B308" s="17"/>
      <c r="C308" s="17"/>
      <c r="D308" s="18"/>
      <c r="E308" s="18"/>
      <c r="F308" s="18"/>
      <c r="G308" s="43"/>
      <c r="H308" s="43"/>
      <c r="I308" s="43"/>
      <c r="J308" s="43"/>
      <c r="K308" s="43"/>
      <c r="L308" s="43"/>
      <c r="EA308" s="5"/>
    </row>
    <row r="309" spans="1:131" ht="13.15" x14ac:dyDescent="0.4">
      <c r="A309" s="38"/>
      <c r="B309" s="17"/>
      <c r="C309" s="17"/>
      <c r="D309" s="18"/>
      <c r="E309" s="18"/>
      <c r="F309" s="18"/>
      <c r="G309" s="43"/>
      <c r="H309" s="43"/>
      <c r="I309" s="43"/>
      <c r="J309" s="43"/>
      <c r="K309" s="43"/>
      <c r="L309" s="43"/>
      <c r="EA309" s="5"/>
    </row>
    <row r="310" spans="1:131" ht="13.15" x14ac:dyDescent="0.4">
      <c r="A310" s="38"/>
      <c r="B310" s="17"/>
      <c r="C310" s="17"/>
      <c r="D310" s="18"/>
      <c r="E310" s="18"/>
      <c r="F310" s="18"/>
      <c r="G310" s="43"/>
      <c r="H310" s="43"/>
      <c r="I310" s="43"/>
      <c r="J310" s="43"/>
      <c r="K310" s="43"/>
      <c r="L310" s="43"/>
      <c r="EA310" s="5"/>
    </row>
    <row r="311" spans="1:131" ht="13.15" x14ac:dyDescent="0.4">
      <c r="A311" s="38"/>
      <c r="B311" s="17"/>
      <c r="C311" s="17"/>
      <c r="D311" s="18"/>
      <c r="E311" s="18"/>
      <c r="F311" s="18"/>
      <c r="G311" s="43"/>
      <c r="H311" s="43"/>
      <c r="I311" s="43"/>
      <c r="J311" s="43"/>
      <c r="K311" s="43"/>
      <c r="L311" s="43"/>
      <c r="EA311" s="5"/>
    </row>
    <row r="312" spans="1:131" ht="13.15" x14ac:dyDescent="0.4">
      <c r="A312" s="38"/>
      <c r="B312" s="17"/>
      <c r="C312" s="17"/>
      <c r="D312" s="18"/>
      <c r="E312" s="18"/>
      <c r="F312" s="18"/>
      <c r="G312" s="43"/>
      <c r="H312" s="43"/>
      <c r="I312" s="43"/>
      <c r="J312" s="43"/>
      <c r="K312" s="43"/>
      <c r="L312" s="43"/>
      <c r="EA312" s="5"/>
    </row>
    <row r="313" spans="1:131" ht="13.15" x14ac:dyDescent="0.4">
      <c r="A313" s="38"/>
      <c r="B313" s="17"/>
      <c r="C313" s="17"/>
      <c r="D313" s="18"/>
      <c r="E313" s="18"/>
      <c r="F313" s="18"/>
      <c r="G313" s="43"/>
      <c r="H313" s="43"/>
      <c r="I313" s="43"/>
      <c r="J313" s="43"/>
      <c r="K313" s="43"/>
      <c r="L313" s="43"/>
      <c r="EA313" s="5"/>
    </row>
    <row r="314" spans="1:131" ht="13.15" x14ac:dyDescent="0.4">
      <c r="A314" s="38"/>
      <c r="B314" s="17"/>
      <c r="C314" s="17"/>
      <c r="D314" s="18"/>
      <c r="E314" s="18"/>
      <c r="F314" s="18"/>
      <c r="G314" s="43"/>
      <c r="H314" s="43"/>
      <c r="I314" s="43"/>
      <c r="J314" s="43"/>
      <c r="K314" s="43"/>
      <c r="L314" s="43"/>
      <c r="EA314" s="5"/>
    </row>
    <row r="315" spans="1:131" ht="13.15" x14ac:dyDescent="0.4">
      <c r="A315" s="38"/>
      <c r="B315" s="17"/>
      <c r="C315" s="17"/>
      <c r="D315" s="18"/>
      <c r="E315" s="18"/>
      <c r="F315" s="18"/>
      <c r="G315" s="43"/>
      <c r="H315" s="43"/>
      <c r="I315" s="43"/>
      <c r="J315" s="43"/>
      <c r="K315" s="43"/>
      <c r="L315" s="43"/>
      <c r="EA315" s="5"/>
    </row>
    <row r="316" spans="1:131" ht="13.15" x14ac:dyDescent="0.4">
      <c r="A316" s="38"/>
      <c r="B316" s="17"/>
      <c r="C316" s="17"/>
      <c r="D316" s="18"/>
      <c r="E316" s="18"/>
      <c r="F316" s="18"/>
      <c r="G316" s="43"/>
      <c r="H316" s="43"/>
      <c r="I316" s="43"/>
      <c r="J316" s="43"/>
      <c r="K316" s="43"/>
      <c r="L316" s="43"/>
      <c r="EA316" s="5"/>
    </row>
    <row r="317" spans="1:131" ht="13.15" x14ac:dyDescent="0.4">
      <c r="A317" s="38"/>
      <c r="B317" s="17"/>
      <c r="C317" s="17"/>
      <c r="D317" s="18"/>
      <c r="E317" s="18"/>
      <c r="F317" s="18"/>
      <c r="G317" s="43"/>
      <c r="H317" s="43"/>
      <c r="I317" s="43"/>
      <c r="J317" s="43"/>
      <c r="K317" s="43"/>
      <c r="L317" s="43"/>
      <c r="EA317" s="5"/>
    </row>
    <row r="318" spans="1:131" ht="13.15" x14ac:dyDescent="0.4">
      <c r="A318" s="38"/>
      <c r="B318" s="17"/>
      <c r="C318" s="17"/>
      <c r="D318" s="18"/>
      <c r="E318" s="18"/>
      <c r="F318" s="18"/>
      <c r="G318" s="43"/>
      <c r="H318" s="43"/>
      <c r="I318" s="43"/>
      <c r="J318" s="43"/>
      <c r="K318" s="43"/>
      <c r="L318" s="43"/>
      <c r="EA318" s="5"/>
    </row>
    <row r="319" spans="1:131" ht="13.15" x14ac:dyDescent="0.4">
      <c r="A319" s="38"/>
      <c r="B319" s="17"/>
      <c r="C319" s="17"/>
      <c r="D319" s="18"/>
      <c r="E319" s="18"/>
      <c r="F319" s="18"/>
      <c r="G319" s="43"/>
      <c r="H319" s="43"/>
      <c r="I319" s="43"/>
      <c r="J319" s="43"/>
      <c r="K319" s="43"/>
      <c r="L319" s="43"/>
      <c r="EA319" s="5"/>
    </row>
    <row r="320" spans="1:131" ht="13.15" x14ac:dyDescent="0.4">
      <c r="A320" s="38"/>
      <c r="B320" s="17"/>
      <c r="C320" s="17"/>
      <c r="D320" s="18"/>
      <c r="E320" s="18"/>
      <c r="F320" s="18"/>
      <c r="G320" s="43"/>
      <c r="H320" s="43"/>
      <c r="I320" s="43"/>
      <c r="J320" s="43"/>
      <c r="K320" s="43"/>
      <c r="L320" s="43"/>
      <c r="EA320" s="5"/>
    </row>
    <row r="321" spans="1:131" ht="13.15" x14ac:dyDescent="0.4">
      <c r="A321" s="38"/>
      <c r="B321" s="17"/>
      <c r="C321" s="17"/>
      <c r="D321" s="18"/>
      <c r="E321" s="18"/>
      <c r="F321" s="18"/>
      <c r="G321" s="43"/>
      <c r="H321" s="43"/>
      <c r="I321" s="43"/>
      <c r="J321" s="43"/>
      <c r="K321" s="43"/>
      <c r="L321" s="43"/>
      <c r="EA321" s="5"/>
    </row>
    <row r="322" spans="1:131" ht="13.15" x14ac:dyDescent="0.4">
      <c r="A322" s="38"/>
      <c r="B322" s="17"/>
      <c r="C322" s="17"/>
      <c r="D322" s="18"/>
      <c r="E322" s="18"/>
      <c r="F322" s="18"/>
      <c r="G322" s="43"/>
      <c r="H322" s="43"/>
      <c r="I322" s="43"/>
      <c r="J322" s="43"/>
      <c r="K322" s="43"/>
      <c r="L322" s="43"/>
      <c r="EA322" s="5"/>
    </row>
    <row r="323" spans="1:131" ht="13.15" x14ac:dyDescent="0.4">
      <c r="A323" s="38"/>
      <c r="B323" s="17"/>
      <c r="C323" s="17"/>
      <c r="D323" s="18"/>
      <c r="E323" s="18"/>
      <c r="F323" s="18"/>
      <c r="G323" s="43"/>
      <c r="H323" s="43"/>
      <c r="I323" s="43"/>
      <c r="J323" s="43"/>
      <c r="K323" s="43"/>
      <c r="L323" s="43"/>
      <c r="EA323" s="5"/>
    </row>
    <row r="324" spans="1:131" ht="13.15" x14ac:dyDescent="0.4">
      <c r="A324" s="38"/>
      <c r="B324" s="17"/>
      <c r="C324" s="17"/>
      <c r="D324" s="18"/>
      <c r="E324" s="18"/>
      <c r="F324" s="18"/>
      <c r="G324" s="43"/>
      <c r="H324" s="43"/>
      <c r="I324" s="43"/>
      <c r="J324" s="43"/>
      <c r="K324" s="43"/>
      <c r="L324" s="43"/>
      <c r="EA324" s="5"/>
    </row>
    <row r="325" spans="1:131" ht="13.15" x14ac:dyDescent="0.4">
      <c r="A325" s="38"/>
      <c r="B325" s="17"/>
      <c r="C325" s="17"/>
      <c r="D325" s="18"/>
      <c r="E325" s="18"/>
      <c r="F325" s="18"/>
      <c r="G325" s="43"/>
      <c r="H325" s="43"/>
      <c r="I325" s="43"/>
      <c r="J325" s="43"/>
      <c r="K325" s="43"/>
      <c r="L325" s="43"/>
      <c r="EA325" s="5"/>
    </row>
    <row r="326" spans="1:131" ht="13.15" x14ac:dyDescent="0.4">
      <c r="A326" s="38"/>
      <c r="B326" s="17"/>
      <c r="C326" s="17"/>
      <c r="D326" s="18"/>
      <c r="E326" s="18"/>
      <c r="F326" s="18"/>
      <c r="G326" s="43"/>
      <c r="H326" s="43"/>
      <c r="I326" s="43"/>
      <c r="J326" s="43"/>
      <c r="K326" s="43"/>
      <c r="L326" s="43"/>
      <c r="EA326" s="5"/>
    </row>
    <row r="327" spans="1:131" ht="13.15" x14ac:dyDescent="0.4">
      <c r="A327" s="38"/>
      <c r="B327" s="17"/>
      <c r="C327" s="17"/>
      <c r="D327" s="18"/>
      <c r="E327" s="18"/>
      <c r="F327" s="18"/>
      <c r="G327" s="43"/>
      <c r="H327" s="43"/>
      <c r="I327" s="43"/>
      <c r="J327" s="43"/>
      <c r="K327" s="43"/>
      <c r="L327" s="43"/>
      <c r="EA327" s="5"/>
    </row>
    <row r="328" spans="1:131" ht="13.15" x14ac:dyDescent="0.4">
      <c r="A328" s="38"/>
      <c r="B328" s="17"/>
      <c r="C328" s="17"/>
      <c r="D328" s="18"/>
      <c r="E328" s="18"/>
      <c r="F328" s="18"/>
      <c r="G328" s="43"/>
      <c r="H328" s="43"/>
      <c r="I328" s="43"/>
      <c r="J328" s="43"/>
      <c r="K328" s="43"/>
      <c r="L328" s="43"/>
      <c r="EA328" s="5"/>
    </row>
    <row r="329" spans="1:131" ht="13.15" x14ac:dyDescent="0.4">
      <c r="A329" s="38"/>
      <c r="B329" s="17"/>
      <c r="C329" s="17"/>
      <c r="D329" s="18"/>
      <c r="E329" s="18"/>
      <c r="F329" s="18"/>
      <c r="G329" s="43"/>
      <c r="H329" s="43"/>
      <c r="I329" s="43"/>
      <c r="J329" s="43"/>
      <c r="K329" s="43"/>
      <c r="L329" s="43"/>
      <c r="EA329" s="5"/>
    </row>
    <row r="330" spans="1:131" ht="13.15" x14ac:dyDescent="0.4">
      <c r="A330" s="38"/>
      <c r="B330" s="17"/>
      <c r="C330" s="17"/>
      <c r="D330" s="18"/>
      <c r="E330" s="18"/>
      <c r="F330" s="18"/>
      <c r="G330" s="43"/>
      <c r="H330" s="43"/>
      <c r="I330" s="43"/>
      <c r="J330" s="43"/>
      <c r="K330" s="43"/>
      <c r="L330" s="43"/>
      <c r="EA330" s="5"/>
    </row>
    <row r="331" spans="1:131" ht="13.15" x14ac:dyDescent="0.4">
      <c r="A331" s="38"/>
      <c r="B331" s="17"/>
      <c r="C331" s="17"/>
      <c r="D331" s="18"/>
      <c r="E331" s="18"/>
      <c r="F331" s="18"/>
      <c r="G331" s="43"/>
      <c r="H331" s="43"/>
      <c r="I331" s="43"/>
      <c r="J331" s="43"/>
      <c r="K331" s="43"/>
      <c r="L331" s="43"/>
      <c r="EA331" s="5"/>
    </row>
    <row r="332" spans="1:131" ht="13.15" x14ac:dyDescent="0.4">
      <c r="A332" s="38"/>
      <c r="B332" s="17"/>
      <c r="C332" s="17"/>
      <c r="D332" s="18"/>
      <c r="E332" s="18"/>
      <c r="F332" s="18"/>
      <c r="G332" s="43"/>
      <c r="H332" s="43"/>
      <c r="I332" s="43"/>
      <c r="J332" s="43"/>
      <c r="K332" s="43"/>
      <c r="L332" s="43"/>
      <c r="EA332" s="5"/>
    </row>
    <row r="333" spans="1:131" ht="13.15" x14ac:dyDescent="0.4">
      <c r="A333" s="38"/>
      <c r="B333" s="17"/>
      <c r="C333" s="17"/>
      <c r="D333" s="18"/>
      <c r="E333" s="18"/>
      <c r="F333" s="18"/>
      <c r="G333" s="43"/>
      <c r="H333" s="43"/>
      <c r="I333" s="43"/>
      <c r="J333" s="43"/>
      <c r="K333" s="43"/>
      <c r="L333" s="43"/>
      <c r="EA333" s="5"/>
    </row>
    <row r="334" spans="1:131" ht="13.15" x14ac:dyDescent="0.4">
      <c r="A334" s="38"/>
      <c r="B334" s="17"/>
      <c r="C334" s="17"/>
      <c r="D334" s="18"/>
      <c r="E334" s="18"/>
      <c r="F334" s="18"/>
      <c r="G334" s="43"/>
      <c r="H334" s="43"/>
      <c r="I334" s="43"/>
      <c r="J334" s="43"/>
      <c r="K334" s="43"/>
      <c r="L334" s="43"/>
      <c r="EA334" s="5"/>
    </row>
    <row r="335" spans="1:131" ht="13.15" x14ac:dyDescent="0.4">
      <c r="A335" s="38"/>
      <c r="B335" s="17"/>
      <c r="C335" s="17"/>
      <c r="D335" s="18"/>
      <c r="E335" s="18"/>
      <c r="F335" s="18"/>
      <c r="G335" s="43"/>
      <c r="H335" s="43"/>
      <c r="I335" s="43"/>
      <c r="J335" s="43"/>
      <c r="K335" s="43"/>
      <c r="L335" s="43"/>
      <c r="EA335" s="5"/>
    </row>
    <row r="336" spans="1:131" ht="13.15" x14ac:dyDescent="0.4">
      <c r="A336" s="38"/>
      <c r="B336" s="17"/>
      <c r="C336" s="17"/>
      <c r="D336" s="18"/>
      <c r="E336" s="18"/>
      <c r="F336" s="18"/>
      <c r="G336" s="43"/>
      <c r="H336" s="43"/>
      <c r="I336" s="43"/>
      <c r="J336" s="43"/>
      <c r="K336" s="43"/>
      <c r="L336" s="43"/>
      <c r="EA336" s="5"/>
    </row>
    <row r="337" spans="1:131" ht="13.15" x14ac:dyDescent="0.4">
      <c r="A337" s="38"/>
      <c r="B337" s="17"/>
      <c r="C337" s="17"/>
      <c r="D337" s="18"/>
      <c r="E337" s="18"/>
      <c r="F337" s="18"/>
      <c r="G337" s="43"/>
      <c r="H337" s="43"/>
      <c r="I337" s="43"/>
      <c r="J337" s="43"/>
      <c r="K337" s="43"/>
      <c r="L337" s="43"/>
      <c r="EA337" s="5"/>
    </row>
    <row r="338" spans="1:131" ht="13.15" x14ac:dyDescent="0.4">
      <c r="A338" s="38"/>
      <c r="B338" s="17"/>
      <c r="C338" s="17"/>
      <c r="D338" s="18"/>
      <c r="E338" s="18"/>
      <c r="F338" s="18"/>
      <c r="G338" s="43"/>
      <c r="H338" s="43"/>
      <c r="I338" s="43"/>
      <c r="J338" s="43"/>
      <c r="K338" s="43"/>
      <c r="L338" s="43"/>
      <c r="EA338" s="5"/>
    </row>
    <row r="339" spans="1:131" ht="13.15" x14ac:dyDescent="0.4">
      <c r="A339" s="38"/>
      <c r="B339" s="17"/>
      <c r="C339" s="17"/>
      <c r="D339" s="18"/>
      <c r="E339" s="18"/>
      <c r="F339" s="18"/>
      <c r="G339" s="43"/>
      <c r="H339" s="43"/>
      <c r="I339" s="43"/>
      <c r="J339" s="43"/>
      <c r="K339" s="43"/>
      <c r="L339" s="43"/>
      <c r="EA339" s="5"/>
    </row>
    <row r="340" spans="1:131" ht="13.15" x14ac:dyDescent="0.4">
      <c r="A340" s="38"/>
      <c r="B340" s="17"/>
      <c r="C340" s="17"/>
      <c r="D340" s="18"/>
      <c r="E340" s="18"/>
      <c r="F340" s="18"/>
      <c r="G340" s="43"/>
      <c r="H340" s="43"/>
      <c r="I340" s="43"/>
      <c r="J340" s="43"/>
      <c r="K340" s="43"/>
      <c r="L340" s="43"/>
      <c r="EA340" s="5"/>
    </row>
    <row r="341" spans="1:131" ht="13.15" x14ac:dyDescent="0.4">
      <c r="A341" s="38"/>
      <c r="B341" s="17"/>
      <c r="C341" s="17"/>
      <c r="D341" s="18"/>
      <c r="E341" s="18"/>
      <c r="F341" s="18"/>
      <c r="G341" s="43"/>
      <c r="H341" s="43"/>
      <c r="I341" s="43"/>
      <c r="J341" s="43"/>
      <c r="K341" s="43"/>
      <c r="L341" s="43"/>
      <c r="EA341" s="5"/>
    </row>
    <row r="342" spans="1:131" ht="13.15" x14ac:dyDescent="0.4">
      <c r="A342" s="38"/>
      <c r="B342" s="17"/>
      <c r="C342" s="17"/>
      <c r="D342" s="18"/>
      <c r="E342" s="18"/>
      <c r="F342" s="18"/>
      <c r="G342" s="43"/>
      <c r="H342" s="43"/>
      <c r="I342" s="43"/>
      <c r="J342" s="43"/>
      <c r="K342" s="43"/>
      <c r="L342" s="43"/>
      <c r="EA342" s="5"/>
    </row>
    <row r="343" spans="1:131" ht="13.15" x14ac:dyDescent="0.4">
      <c r="A343" s="38"/>
      <c r="B343" s="17"/>
      <c r="C343" s="17"/>
      <c r="D343" s="18"/>
      <c r="E343" s="18"/>
      <c r="F343" s="18"/>
      <c r="G343" s="43"/>
      <c r="H343" s="43"/>
      <c r="I343" s="43"/>
      <c r="J343" s="43"/>
      <c r="K343" s="43"/>
      <c r="L343" s="43"/>
      <c r="EA343" s="5"/>
    </row>
    <row r="344" spans="1:131" ht="13.15" x14ac:dyDescent="0.4">
      <c r="A344" s="38"/>
      <c r="B344" s="17"/>
      <c r="C344" s="17"/>
      <c r="D344" s="18"/>
      <c r="E344" s="18"/>
      <c r="F344" s="18"/>
      <c r="G344" s="43"/>
      <c r="H344" s="43"/>
      <c r="I344" s="43"/>
      <c r="J344" s="43"/>
      <c r="K344" s="43"/>
      <c r="L344" s="43"/>
      <c r="EA344" s="5"/>
    </row>
    <row r="345" spans="1:131" ht="13.15" x14ac:dyDescent="0.4">
      <c r="A345" s="38"/>
      <c r="B345" s="17"/>
      <c r="C345" s="17"/>
      <c r="D345" s="18"/>
      <c r="E345" s="18"/>
      <c r="F345" s="18"/>
      <c r="G345" s="43"/>
      <c r="H345" s="43"/>
      <c r="I345" s="43"/>
      <c r="J345" s="43"/>
      <c r="K345" s="43"/>
      <c r="L345" s="43"/>
      <c r="EA345" s="5"/>
    </row>
    <row r="346" spans="1:131" ht="13.15" x14ac:dyDescent="0.4">
      <c r="A346" s="38"/>
      <c r="B346" s="17"/>
      <c r="C346" s="17"/>
      <c r="D346" s="18"/>
      <c r="E346" s="18"/>
      <c r="F346" s="18"/>
      <c r="G346" s="43"/>
      <c r="H346" s="43"/>
      <c r="I346" s="43"/>
      <c r="J346" s="43"/>
      <c r="K346" s="43"/>
      <c r="L346" s="43"/>
      <c r="EA346" s="5"/>
    </row>
    <row r="347" spans="1:131" ht="13.15" x14ac:dyDescent="0.4">
      <c r="A347" s="38"/>
      <c r="B347" s="17"/>
      <c r="C347" s="17"/>
      <c r="D347" s="18"/>
      <c r="E347" s="18"/>
      <c r="F347" s="18"/>
      <c r="G347" s="43"/>
      <c r="H347" s="43"/>
      <c r="I347" s="43"/>
      <c r="J347" s="43"/>
      <c r="K347" s="43"/>
      <c r="L347" s="43"/>
      <c r="EA347" s="5"/>
    </row>
    <row r="348" spans="1:131" ht="13.15" x14ac:dyDescent="0.4">
      <c r="A348" s="38"/>
      <c r="B348" s="17"/>
      <c r="C348" s="17"/>
      <c r="D348" s="18"/>
      <c r="E348" s="18"/>
      <c r="F348" s="18"/>
      <c r="G348" s="43"/>
      <c r="H348" s="43"/>
      <c r="I348" s="43"/>
      <c r="J348" s="43"/>
      <c r="K348" s="43"/>
      <c r="L348" s="43"/>
      <c r="EA348" s="5"/>
    </row>
    <row r="349" spans="1:131" ht="13.15" x14ac:dyDescent="0.4">
      <c r="A349" s="38"/>
      <c r="B349" s="17"/>
      <c r="C349" s="17"/>
      <c r="D349" s="18"/>
      <c r="E349" s="18"/>
      <c r="F349" s="18"/>
      <c r="G349" s="43"/>
      <c r="H349" s="43"/>
      <c r="I349" s="43"/>
      <c r="J349" s="43"/>
      <c r="K349" s="43"/>
      <c r="L349" s="43"/>
      <c r="EA349" s="5"/>
    </row>
    <row r="350" spans="1:131" ht="13.15" x14ac:dyDescent="0.4">
      <c r="A350" s="38"/>
      <c r="B350" s="17"/>
      <c r="C350" s="17"/>
      <c r="D350" s="18"/>
      <c r="E350" s="18"/>
      <c r="F350" s="18"/>
      <c r="G350" s="43"/>
      <c r="H350" s="43"/>
      <c r="I350" s="43"/>
      <c r="J350" s="43"/>
      <c r="K350" s="43"/>
      <c r="L350" s="43"/>
      <c r="EA350" s="5"/>
    </row>
    <row r="351" spans="1:131" ht="13.15" x14ac:dyDescent="0.4">
      <c r="A351" s="38"/>
      <c r="B351" s="17"/>
      <c r="C351" s="17"/>
      <c r="D351" s="18"/>
      <c r="E351" s="18"/>
      <c r="F351" s="18"/>
      <c r="G351" s="43"/>
      <c r="H351" s="43"/>
      <c r="I351" s="43"/>
      <c r="J351" s="43"/>
      <c r="K351" s="43"/>
      <c r="L351" s="43"/>
      <c r="EA351" s="5"/>
    </row>
    <row r="352" spans="1:131" ht="13.15" x14ac:dyDescent="0.4">
      <c r="A352" s="38"/>
      <c r="B352" s="17"/>
      <c r="C352" s="17"/>
      <c r="D352" s="18"/>
      <c r="E352" s="18"/>
      <c r="F352" s="18"/>
      <c r="G352" s="43"/>
      <c r="H352" s="43"/>
      <c r="I352" s="43"/>
      <c r="J352" s="43"/>
      <c r="K352" s="43"/>
      <c r="L352" s="43"/>
      <c r="EA352" s="5"/>
    </row>
    <row r="353" spans="1:131" ht="13.15" x14ac:dyDescent="0.4">
      <c r="A353" s="38"/>
      <c r="B353" s="17"/>
      <c r="C353" s="17"/>
      <c r="D353" s="18"/>
      <c r="E353" s="18"/>
      <c r="F353" s="18"/>
      <c r="G353" s="43"/>
      <c r="H353" s="43"/>
      <c r="I353" s="43"/>
      <c r="J353" s="43"/>
      <c r="K353" s="43"/>
      <c r="L353" s="43"/>
      <c r="EA353" s="5"/>
    </row>
    <row r="354" spans="1:131" ht="13.15" x14ac:dyDescent="0.4">
      <c r="A354" s="38"/>
      <c r="B354" s="17"/>
      <c r="C354" s="17"/>
      <c r="D354" s="18"/>
      <c r="E354" s="18"/>
      <c r="F354" s="18"/>
      <c r="G354" s="43"/>
      <c r="H354" s="43"/>
      <c r="I354" s="43"/>
      <c r="J354" s="43"/>
      <c r="K354" s="43"/>
      <c r="L354" s="43"/>
      <c r="EA354" s="5"/>
    </row>
    <row r="355" spans="1:131" ht="13.15" x14ac:dyDescent="0.4">
      <c r="A355" s="38"/>
      <c r="B355" s="17"/>
      <c r="C355" s="17"/>
      <c r="D355" s="18"/>
      <c r="E355" s="18"/>
      <c r="F355" s="18"/>
      <c r="G355" s="43"/>
      <c r="H355" s="43"/>
      <c r="I355" s="43"/>
      <c r="J355" s="43"/>
      <c r="K355" s="43"/>
      <c r="L355" s="43"/>
      <c r="EA355" s="5"/>
    </row>
    <row r="356" spans="1:131" ht="13.15" x14ac:dyDescent="0.4">
      <c r="A356" s="38"/>
      <c r="B356" s="17"/>
      <c r="C356" s="17"/>
      <c r="D356" s="18"/>
      <c r="E356" s="18"/>
      <c r="F356" s="18"/>
      <c r="G356" s="43"/>
      <c r="H356" s="43"/>
      <c r="I356" s="43"/>
      <c r="J356" s="43"/>
      <c r="K356" s="43"/>
      <c r="L356" s="43"/>
      <c r="EA356" s="5"/>
    </row>
    <row r="357" spans="1:131" ht="13.15" x14ac:dyDescent="0.4">
      <c r="A357" s="38"/>
      <c r="B357" s="17"/>
      <c r="C357" s="17"/>
      <c r="D357" s="18"/>
      <c r="E357" s="18"/>
      <c r="F357" s="18"/>
      <c r="G357" s="43"/>
      <c r="H357" s="43"/>
      <c r="I357" s="43"/>
      <c r="J357" s="43"/>
      <c r="K357" s="43"/>
      <c r="L357" s="43"/>
      <c r="EA357" s="5"/>
    </row>
    <row r="358" spans="1:131" ht="13.15" x14ac:dyDescent="0.4">
      <c r="A358" s="38"/>
      <c r="B358" s="17"/>
      <c r="C358" s="17"/>
      <c r="D358" s="18"/>
      <c r="E358" s="18"/>
      <c r="F358" s="18"/>
      <c r="G358" s="43"/>
      <c r="H358" s="43"/>
      <c r="I358" s="43"/>
      <c r="J358" s="43"/>
      <c r="K358" s="43"/>
      <c r="L358" s="43"/>
      <c r="EA358" s="5"/>
    </row>
    <row r="359" spans="1:131" ht="13.15" x14ac:dyDescent="0.4">
      <c r="A359" s="38"/>
      <c r="B359" s="17"/>
      <c r="C359" s="17"/>
      <c r="D359" s="18"/>
      <c r="E359" s="18"/>
      <c r="F359" s="18"/>
      <c r="G359" s="43"/>
      <c r="H359" s="43"/>
      <c r="I359" s="43"/>
      <c r="J359" s="43"/>
      <c r="K359" s="43"/>
      <c r="L359" s="43"/>
      <c r="EA359" s="5"/>
    </row>
    <row r="360" spans="1:131" ht="13.15" x14ac:dyDescent="0.4">
      <c r="A360" s="38"/>
      <c r="B360" s="17"/>
      <c r="C360" s="17"/>
      <c r="D360" s="18"/>
      <c r="E360" s="18"/>
      <c r="F360" s="18"/>
      <c r="G360" s="43"/>
      <c r="H360" s="43"/>
      <c r="I360" s="43"/>
      <c r="J360" s="43"/>
      <c r="K360" s="43"/>
      <c r="L360" s="43"/>
      <c r="EA360" s="5"/>
    </row>
    <row r="361" spans="1:131" ht="13.15" x14ac:dyDescent="0.4">
      <c r="A361" s="38"/>
      <c r="B361" s="17"/>
      <c r="C361" s="17"/>
      <c r="D361" s="18"/>
      <c r="E361" s="18"/>
      <c r="F361" s="18"/>
      <c r="G361" s="43"/>
      <c r="H361" s="43"/>
      <c r="I361" s="43"/>
      <c r="J361" s="43"/>
      <c r="K361" s="43"/>
      <c r="L361" s="43"/>
      <c r="EA361" s="5"/>
    </row>
    <row r="362" spans="1:131" ht="13.15" x14ac:dyDescent="0.4">
      <c r="A362" s="38"/>
      <c r="B362" s="17"/>
      <c r="C362" s="17"/>
      <c r="D362" s="18"/>
      <c r="E362" s="18"/>
      <c r="F362" s="18"/>
      <c r="G362" s="43"/>
      <c r="H362" s="43"/>
      <c r="I362" s="43"/>
      <c r="J362" s="43"/>
      <c r="K362" s="43"/>
      <c r="L362" s="43"/>
      <c r="EA362" s="5"/>
    </row>
    <row r="363" spans="1:131" ht="13.15" x14ac:dyDescent="0.4">
      <c r="A363" s="38"/>
      <c r="B363" s="17"/>
      <c r="C363" s="17"/>
      <c r="D363" s="18"/>
      <c r="E363" s="18"/>
      <c r="F363" s="18"/>
      <c r="G363" s="43"/>
      <c r="H363" s="43"/>
      <c r="I363" s="43"/>
      <c r="J363" s="43"/>
      <c r="K363" s="43"/>
      <c r="L363" s="43"/>
      <c r="EA363" s="5"/>
    </row>
    <row r="364" spans="1:131" ht="13.15" x14ac:dyDescent="0.4">
      <c r="A364" s="38"/>
      <c r="B364" s="17"/>
      <c r="C364" s="17"/>
      <c r="D364" s="18"/>
      <c r="E364" s="18"/>
      <c r="F364" s="18"/>
      <c r="G364" s="43"/>
      <c r="H364" s="43"/>
      <c r="I364" s="43"/>
      <c r="J364" s="43"/>
      <c r="K364" s="43"/>
      <c r="L364" s="43"/>
      <c r="EA364" s="5"/>
    </row>
    <row r="365" spans="1:131" ht="13.15" x14ac:dyDescent="0.4">
      <c r="A365" s="38"/>
      <c r="B365" s="17"/>
      <c r="C365" s="17"/>
      <c r="D365" s="18"/>
      <c r="E365" s="18"/>
      <c r="F365" s="18"/>
      <c r="G365" s="43"/>
      <c r="H365" s="43"/>
      <c r="I365" s="43"/>
      <c r="J365" s="43"/>
      <c r="K365" s="43"/>
      <c r="L365" s="43"/>
      <c r="EA365" s="5"/>
    </row>
    <row r="366" spans="1:131" ht="13.15" x14ac:dyDescent="0.4">
      <c r="A366" s="38"/>
      <c r="B366" s="17"/>
      <c r="C366" s="17"/>
      <c r="D366" s="18"/>
      <c r="E366" s="18"/>
      <c r="F366" s="18"/>
      <c r="G366" s="43"/>
      <c r="H366" s="43"/>
      <c r="I366" s="43"/>
      <c r="J366" s="43"/>
      <c r="K366" s="43"/>
      <c r="L366" s="43"/>
      <c r="EA366" s="5"/>
    </row>
    <row r="367" spans="1:131" ht="13.15" x14ac:dyDescent="0.4">
      <c r="A367" s="38"/>
      <c r="B367" s="17"/>
      <c r="C367" s="17"/>
      <c r="D367" s="18"/>
      <c r="E367" s="18"/>
      <c r="F367" s="18"/>
      <c r="G367" s="43"/>
      <c r="H367" s="43"/>
      <c r="I367" s="43"/>
      <c r="J367" s="43"/>
      <c r="K367" s="43"/>
      <c r="L367" s="43"/>
      <c r="EA367" s="5"/>
    </row>
    <row r="368" spans="1:131" ht="13.15" x14ac:dyDescent="0.4">
      <c r="A368" s="38"/>
      <c r="B368" s="17"/>
      <c r="C368" s="17"/>
      <c r="D368" s="18"/>
      <c r="E368" s="18"/>
      <c r="F368" s="18"/>
      <c r="G368" s="43"/>
      <c r="H368" s="43"/>
      <c r="I368" s="43"/>
      <c r="J368" s="43"/>
      <c r="K368" s="43"/>
      <c r="L368" s="43"/>
      <c r="EA368" s="5"/>
    </row>
    <row r="369" spans="1:131" ht="13.15" x14ac:dyDescent="0.4">
      <c r="A369" s="38"/>
      <c r="B369" s="17"/>
      <c r="C369" s="17"/>
      <c r="D369" s="18"/>
      <c r="E369" s="18"/>
      <c r="F369" s="18"/>
      <c r="G369" s="43"/>
      <c r="H369" s="43"/>
      <c r="I369" s="43"/>
      <c r="J369" s="43"/>
      <c r="K369" s="43"/>
      <c r="L369" s="43"/>
      <c r="EA369" s="5"/>
    </row>
    <row r="370" spans="1:131" ht="13.15" x14ac:dyDescent="0.4">
      <c r="A370" s="38"/>
      <c r="B370" s="17"/>
      <c r="C370" s="17"/>
      <c r="D370" s="18"/>
      <c r="E370" s="18"/>
      <c r="F370" s="18"/>
      <c r="G370" s="43"/>
      <c r="H370" s="43"/>
      <c r="I370" s="43"/>
      <c r="J370" s="43"/>
      <c r="K370" s="43"/>
      <c r="L370" s="43"/>
      <c r="EA370" s="5"/>
    </row>
    <row r="371" spans="1:131" ht="13.15" x14ac:dyDescent="0.4">
      <c r="A371" s="38"/>
      <c r="B371" s="17"/>
      <c r="C371" s="17"/>
      <c r="D371" s="18"/>
      <c r="E371" s="18"/>
      <c r="F371" s="18"/>
      <c r="G371" s="43"/>
      <c r="H371" s="43"/>
      <c r="I371" s="43"/>
      <c r="J371" s="43"/>
      <c r="K371" s="43"/>
      <c r="L371" s="43"/>
      <c r="EA371" s="5"/>
    </row>
    <row r="372" spans="1:131" ht="13.15" x14ac:dyDescent="0.4">
      <c r="A372" s="38"/>
      <c r="B372" s="17"/>
      <c r="C372" s="17"/>
      <c r="D372" s="18"/>
      <c r="E372" s="18"/>
      <c r="F372" s="18"/>
      <c r="G372" s="43"/>
      <c r="H372" s="43"/>
      <c r="I372" s="43"/>
      <c r="J372" s="43"/>
      <c r="K372" s="43"/>
      <c r="L372" s="43"/>
      <c r="EA372" s="5"/>
    </row>
    <row r="373" spans="1:131" ht="13.15" x14ac:dyDescent="0.4">
      <c r="A373" s="38"/>
      <c r="B373" s="17"/>
      <c r="C373" s="17"/>
      <c r="D373" s="18"/>
      <c r="E373" s="18"/>
      <c r="F373" s="18"/>
      <c r="G373" s="43"/>
      <c r="H373" s="43"/>
      <c r="I373" s="43"/>
      <c r="J373" s="43"/>
      <c r="K373" s="43"/>
      <c r="L373" s="43"/>
      <c r="EA373" s="5"/>
    </row>
    <row r="374" spans="1:131" ht="13.15" x14ac:dyDescent="0.4">
      <c r="A374" s="38"/>
      <c r="B374" s="17"/>
      <c r="C374" s="17"/>
      <c r="D374" s="18"/>
      <c r="E374" s="18"/>
      <c r="F374" s="18"/>
      <c r="G374" s="43"/>
      <c r="H374" s="43"/>
      <c r="I374" s="43"/>
      <c r="J374" s="43"/>
      <c r="K374" s="43"/>
      <c r="L374" s="43"/>
      <c r="EA374" s="5"/>
    </row>
    <row r="375" spans="1:131" ht="13.15" x14ac:dyDescent="0.4">
      <c r="A375" s="38"/>
      <c r="B375" s="17"/>
      <c r="C375" s="17"/>
      <c r="D375" s="18"/>
      <c r="E375" s="18"/>
      <c r="F375" s="18"/>
      <c r="G375" s="43"/>
      <c r="H375" s="43"/>
      <c r="I375" s="43"/>
      <c r="J375" s="43"/>
      <c r="K375" s="43"/>
      <c r="L375" s="43"/>
      <c r="EA375" s="5"/>
    </row>
    <row r="376" spans="1:131" ht="13.15" x14ac:dyDescent="0.4">
      <c r="A376" s="38"/>
      <c r="B376" s="17"/>
      <c r="C376" s="17"/>
      <c r="D376" s="18"/>
      <c r="E376" s="18"/>
      <c r="F376" s="18"/>
      <c r="G376" s="43"/>
      <c r="H376" s="43"/>
      <c r="I376" s="43"/>
      <c r="J376" s="43"/>
      <c r="K376" s="43"/>
      <c r="L376" s="43"/>
      <c r="EA376" s="5"/>
    </row>
    <row r="377" spans="1:131" ht="13.15" x14ac:dyDescent="0.4">
      <c r="A377" s="38"/>
      <c r="B377" s="17"/>
      <c r="C377" s="17"/>
      <c r="D377" s="18"/>
      <c r="E377" s="18"/>
      <c r="F377" s="18"/>
      <c r="G377" s="43"/>
      <c r="H377" s="43"/>
      <c r="I377" s="43"/>
      <c r="J377" s="43"/>
      <c r="K377" s="43"/>
      <c r="L377" s="43"/>
      <c r="EA377" s="5"/>
    </row>
    <row r="378" spans="1:131" ht="13.15" x14ac:dyDescent="0.4">
      <c r="A378" s="38"/>
      <c r="B378" s="17"/>
      <c r="C378" s="17"/>
      <c r="D378" s="18"/>
      <c r="E378" s="18"/>
      <c r="F378" s="18"/>
      <c r="G378" s="43"/>
      <c r="H378" s="43"/>
      <c r="I378" s="43"/>
      <c r="J378" s="43"/>
      <c r="K378" s="43"/>
      <c r="L378" s="43"/>
      <c r="EA378" s="5"/>
    </row>
    <row r="379" spans="1:131" ht="13.15" x14ac:dyDescent="0.4">
      <c r="A379" s="38"/>
      <c r="B379" s="17"/>
      <c r="C379" s="17"/>
      <c r="D379" s="18"/>
      <c r="E379" s="18"/>
      <c r="F379" s="18"/>
      <c r="G379" s="43"/>
      <c r="H379" s="43"/>
      <c r="I379" s="43"/>
      <c r="J379" s="43"/>
      <c r="K379" s="43"/>
      <c r="L379" s="43"/>
      <c r="EA379" s="5"/>
    </row>
    <row r="380" spans="1:131" ht="13.15" x14ac:dyDescent="0.4">
      <c r="A380" s="38"/>
      <c r="B380" s="17"/>
      <c r="C380" s="17"/>
      <c r="D380" s="18"/>
      <c r="E380" s="18"/>
      <c r="F380" s="18"/>
      <c r="G380" s="43"/>
      <c r="H380" s="43"/>
      <c r="I380" s="43"/>
      <c r="J380" s="43"/>
      <c r="K380" s="43"/>
      <c r="L380" s="43"/>
      <c r="EA380" s="5"/>
    </row>
    <row r="381" spans="1:131" ht="13.15" x14ac:dyDescent="0.4">
      <c r="A381" s="38"/>
      <c r="B381" s="17"/>
      <c r="C381" s="17"/>
      <c r="D381" s="18"/>
      <c r="E381" s="18"/>
      <c r="F381" s="18"/>
      <c r="G381" s="43"/>
      <c r="H381" s="43"/>
      <c r="I381" s="43"/>
      <c r="J381" s="43"/>
      <c r="K381" s="43"/>
      <c r="L381" s="43"/>
      <c r="EA381" s="5"/>
    </row>
    <row r="382" spans="1:131" ht="13.15" x14ac:dyDescent="0.4">
      <c r="A382" s="38"/>
      <c r="B382" s="17"/>
      <c r="C382" s="17"/>
      <c r="D382" s="18"/>
      <c r="E382" s="18"/>
      <c r="F382" s="18"/>
      <c r="G382" s="43"/>
      <c r="H382" s="43"/>
      <c r="I382" s="43"/>
      <c r="J382" s="43"/>
      <c r="K382" s="43"/>
      <c r="L382" s="43"/>
      <c r="EA382" s="5"/>
    </row>
    <row r="383" spans="1:131" ht="13.15" x14ac:dyDescent="0.4">
      <c r="A383" s="38"/>
      <c r="B383" s="17"/>
      <c r="C383" s="17"/>
      <c r="D383" s="18"/>
      <c r="E383" s="18"/>
      <c r="F383" s="18"/>
      <c r="G383" s="43"/>
      <c r="H383" s="43"/>
      <c r="I383" s="43"/>
      <c r="J383" s="43"/>
      <c r="K383" s="43"/>
      <c r="L383" s="43"/>
      <c r="EA383" s="5"/>
    </row>
    <row r="384" spans="1:131" ht="13.15" x14ac:dyDescent="0.4">
      <c r="A384" s="38"/>
      <c r="B384" s="17"/>
      <c r="C384" s="17"/>
      <c r="D384" s="18"/>
      <c r="E384" s="18"/>
      <c r="F384" s="18"/>
      <c r="G384" s="43"/>
      <c r="H384" s="43"/>
      <c r="I384" s="43"/>
      <c r="J384" s="43"/>
      <c r="K384" s="43"/>
      <c r="L384" s="43"/>
      <c r="EA384" s="5"/>
    </row>
    <row r="385" spans="1:131" ht="13.15" x14ac:dyDescent="0.4">
      <c r="A385" s="38"/>
      <c r="B385" s="17"/>
      <c r="C385" s="17"/>
      <c r="D385" s="18"/>
      <c r="E385" s="18"/>
      <c r="F385" s="18"/>
      <c r="G385" s="43"/>
      <c r="H385" s="43"/>
      <c r="I385" s="43"/>
      <c r="J385" s="43"/>
      <c r="K385" s="43"/>
      <c r="L385" s="43"/>
      <c r="EA385" s="5"/>
    </row>
    <row r="386" spans="1:131" ht="13.15" x14ac:dyDescent="0.4">
      <c r="A386" s="38"/>
      <c r="B386" s="17"/>
      <c r="C386" s="17"/>
      <c r="D386" s="18"/>
      <c r="E386" s="18"/>
      <c r="F386" s="18"/>
      <c r="G386" s="43"/>
      <c r="H386" s="43"/>
      <c r="I386" s="43"/>
      <c r="J386" s="43"/>
      <c r="K386" s="43"/>
      <c r="L386" s="43"/>
      <c r="EA386" s="5"/>
    </row>
    <row r="387" spans="1:131" ht="13.15" x14ac:dyDescent="0.4">
      <c r="A387" s="38"/>
      <c r="B387" s="17"/>
      <c r="C387" s="17"/>
      <c r="D387" s="18"/>
      <c r="E387" s="18"/>
      <c r="F387" s="18"/>
      <c r="G387" s="43"/>
      <c r="H387" s="43"/>
      <c r="I387" s="43"/>
      <c r="J387" s="43"/>
      <c r="K387" s="43"/>
      <c r="L387" s="43"/>
      <c r="EA387" s="5"/>
    </row>
    <row r="388" spans="1:131" ht="13.15" x14ac:dyDescent="0.4">
      <c r="A388" s="38"/>
      <c r="B388" s="17"/>
      <c r="C388" s="17"/>
      <c r="D388" s="18"/>
      <c r="E388" s="18"/>
      <c r="F388" s="18"/>
      <c r="G388" s="43"/>
      <c r="H388" s="43"/>
      <c r="I388" s="43"/>
      <c r="J388" s="43"/>
      <c r="K388" s="43"/>
      <c r="L388" s="43"/>
      <c r="EA388" s="5"/>
    </row>
    <row r="389" spans="1:131" ht="13.15" x14ac:dyDescent="0.4">
      <c r="A389" s="38"/>
      <c r="B389" s="17"/>
      <c r="C389" s="17"/>
      <c r="D389" s="18"/>
      <c r="E389" s="18"/>
      <c r="F389" s="18"/>
      <c r="G389" s="43"/>
      <c r="H389" s="43"/>
      <c r="I389" s="43"/>
      <c r="J389" s="43"/>
      <c r="K389" s="43"/>
      <c r="L389" s="43"/>
      <c r="EA389" s="5"/>
    </row>
    <row r="390" spans="1:131" ht="13.15" x14ac:dyDescent="0.4">
      <c r="A390" s="38"/>
      <c r="B390" s="17"/>
      <c r="C390" s="17"/>
      <c r="D390" s="18"/>
      <c r="E390" s="18"/>
      <c r="F390" s="18"/>
      <c r="G390" s="43"/>
      <c r="H390" s="43"/>
      <c r="I390" s="43"/>
      <c r="J390" s="43"/>
      <c r="K390" s="43"/>
      <c r="L390" s="43"/>
      <c r="EA390" s="5"/>
    </row>
    <row r="391" spans="1:131" ht="13.15" x14ac:dyDescent="0.4">
      <c r="A391" s="38"/>
      <c r="B391" s="17"/>
      <c r="C391" s="17"/>
      <c r="D391" s="18"/>
      <c r="E391" s="18"/>
      <c r="F391" s="18"/>
      <c r="G391" s="43"/>
      <c r="H391" s="43"/>
      <c r="I391" s="43"/>
      <c r="J391" s="43"/>
      <c r="K391" s="43"/>
      <c r="L391" s="43"/>
      <c r="EA391" s="5"/>
    </row>
    <row r="392" spans="1:131" ht="13.15" x14ac:dyDescent="0.4">
      <c r="A392" s="38"/>
      <c r="B392" s="17"/>
      <c r="C392" s="17"/>
      <c r="D392" s="18"/>
      <c r="E392" s="18"/>
      <c r="F392" s="18"/>
      <c r="G392" s="43"/>
      <c r="H392" s="43"/>
      <c r="I392" s="43"/>
      <c r="J392" s="43"/>
      <c r="K392" s="43"/>
      <c r="L392" s="43"/>
      <c r="EA392" s="5"/>
    </row>
    <row r="393" spans="1:131" ht="13.15" x14ac:dyDescent="0.4">
      <c r="A393" s="38"/>
      <c r="B393" s="17"/>
      <c r="C393" s="17"/>
      <c r="D393" s="18"/>
      <c r="E393" s="18"/>
      <c r="F393" s="18"/>
      <c r="G393" s="43"/>
      <c r="H393" s="43"/>
      <c r="I393" s="43"/>
      <c r="J393" s="43"/>
      <c r="K393" s="43"/>
      <c r="L393" s="43"/>
      <c r="EA393" s="5"/>
    </row>
    <row r="394" spans="1:131" ht="13.15" x14ac:dyDescent="0.4">
      <c r="A394" s="38"/>
      <c r="B394" s="17"/>
      <c r="C394" s="17"/>
      <c r="D394" s="18"/>
      <c r="E394" s="18"/>
      <c r="F394" s="18"/>
      <c r="G394" s="43"/>
      <c r="H394" s="43"/>
      <c r="I394" s="43"/>
      <c r="J394" s="43"/>
      <c r="K394" s="43"/>
      <c r="L394" s="43"/>
      <c r="EA394" s="5"/>
    </row>
    <row r="395" spans="1:131" ht="13.15" x14ac:dyDescent="0.4">
      <c r="A395" s="38"/>
      <c r="B395" s="17"/>
      <c r="C395" s="17"/>
      <c r="D395" s="18"/>
      <c r="E395" s="18"/>
      <c r="F395" s="18"/>
      <c r="G395" s="43"/>
      <c r="H395" s="43"/>
      <c r="I395" s="43"/>
      <c r="J395" s="43"/>
      <c r="K395" s="43"/>
      <c r="L395" s="43"/>
      <c r="EA395" s="5"/>
    </row>
    <row r="396" spans="1:131" ht="13.15" x14ac:dyDescent="0.4">
      <c r="A396" s="38"/>
      <c r="B396" s="17"/>
      <c r="C396" s="17"/>
      <c r="D396" s="18"/>
      <c r="E396" s="18"/>
      <c r="F396" s="18"/>
      <c r="G396" s="43"/>
      <c r="H396" s="43"/>
      <c r="I396" s="43"/>
      <c r="J396" s="43"/>
      <c r="K396" s="43"/>
      <c r="L396" s="43"/>
      <c r="EA396" s="5"/>
    </row>
    <row r="397" spans="1:131" ht="13.15" x14ac:dyDescent="0.4">
      <c r="A397" s="38"/>
      <c r="B397" s="17"/>
      <c r="C397" s="17"/>
      <c r="D397" s="18"/>
      <c r="E397" s="18"/>
      <c r="F397" s="18"/>
      <c r="G397" s="43"/>
      <c r="H397" s="43"/>
      <c r="I397" s="43"/>
      <c r="J397" s="43"/>
      <c r="K397" s="43"/>
      <c r="L397" s="43"/>
      <c r="EA397" s="5"/>
    </row>
    <row r="398" spans="1:131" ht="13.15" x14ac:dyDescent="0.4">
      <c r="A398" s="38"/>
      <c r="B398" s="17"/>
      <c r="C398" s="17"/>
      <c r="D398" s="18"/>
      <c r="E398" s="18"/>
      <c r="F398" s="18"/>
      <c r="G398" s="43"/>
      <c r="H398" s="43"/>
      <c r="I398" s="43"/>
      <c r="J398" s="43"/>
      <c r="K398" s="43"/>
      <c r="L398" s="43"/>
      <c r="EA398" s="5"/>
    </row>
    <row r="399" spans="1:131" ht="13.15" x14ac:dyDescent="0.4">
      <c r="A399" s="38"/>
      <c r="B399" s="17"/>
      <c r="C399" s="17"/>
      <c r="D399" s="18"/>
      <c r="E399" s="18"/>
      <c r="F399" s="18"/>
      <c r="G399" s="43"/>
      <c r="H399" s="43"/>
      <c r="I399" s="43"/>
      <c r="J399" s="43"/>
      <c r="K399" s="43"/>
      <c r="L399" s="43"/>
      <c r="EA399" s="5"/>
    </row>
    <row r="400" spans="1:131" ht="13.15" x14ac:dyDescent="0.4">
      <c r="A400" s="38"/>
      <c r="B400" s="17"/>
      <c r="C400" s="17"/>
      <c r="D400" s="18"/>
      <c r="E400" s="18"/>
      <c r="F400" s="18"/>
      <c r="G400" s="43"/>
      <c r="H400" s="43"/>
      <c r="I400" s="43"/>
      <c r="J400" s="43"/>
      <c r="K400" s="43"/>
      <c r="L400" s="43"/>
      <c r="EA400" s="5"/>
    </row>
    <row r="401" spans="1:131" ht="13.15" x14ac:dyDescent="0.4">
      <c r="A401" s="38"/>
      <c r="B401" s="17"/>
      <c r="C401" s="17"/>
      <c r="D401" s="18"/>
      <c r="E401" s="18"/>
      <c r="F401" s="18"/>
      <c r="G401" s="43"/>
      <c r="H401" s="43"/>
      <c r="I401" s="43"/>
      <c r="J401" s="43"/>
      <c r="K401" s="43"/>
      <c r="L401" s="43"/>
      <c r="EA401" s="5"/>
    </row>
    <row r="402" spans="1:131" ht="13.15" x14ac:dyDescent="0.4">
      <c r="A402" s="38"/>
      <c r="B402" s="17"/>
      <c r="C402" s="17"/>
      <c r="D402" s="18"/>
      <c r="E402" s="18"/>
      <c r="F402" s="18"/>
      <c r="G402" s="43"/>
      <c r="H402" s="43"/>
      <c r="I402" s="43"/>
      <c r="J402" s="43"/>
      <c r="K402" s="43"/>
      <c r="L402" s="43"/>
      <c r="EA402" s="5"/>
    </row>
    <row r="403" spans="1:131" ht="13.15" x14ac:dyDescent="0.4">
      <c r="A403" s="38"/>
      <c r="B403" s="17"/>
      <c r="C403" s="17"/>
      <c r="D403" s="18"/>
      <c r="E403" s="18"/>
      <c r="F403" s="18"/>
      <c r="G403" s="43"/>
      <c r="H403" s="43"/>
      <c r="I403" s="43"/>
      <c r="J403" s="43"/>
      <c r="K403" s="43"/>
      <c r="L403" s="43"/>
      <c r="EA403" s="5"/>
    </row>
    <row r="404" spans="1:131" ht="13.15" x14ac:dyDescent="0.4">
      <c r="A404" s="38"/>
      <c r="B404" s="17"/>
      <c r="C404" s="17"/>
      <c r="D404" s="18"/>
      <c r="E404" s="18"/>
      <c r="F404" s="18"/>
      <c r="G404" s="43"/>
      <c r="H404" s="43"/>
      <c r="I404" s="43"/>
      <c r="J404" s="43"/>
      <c r="K404" s="43"/>
      <c r="L404" s="43"/>
      <c r="EA404" s="5"/>
    </row>
    <row r="405" spans="1:131" ht="13.15" x14ac:dyDescent="0.4">
      <c r="A405" s="38"/>
      <c r="B405" s="17"/>
      <c r="C405" s="17"/>
      <c r="D405" s="18"/>
      <c r="E405" s="18"/>
      <c r="F405" s="18"/>
      <c r="G405" s="43"/>
      <c r="H405" s="43"/>
      <c r="I405" s="43"/>
      <c r="J405" s="43"/>
      <c r="K405" s="43"/>
      <c r="L405" s="43"/>
      <c r="EA405" s="5"/>
    </row>
    <row r="406" spans="1:131" ht="13.15" x14ac:dyDescent="0.4">
      <c r="A406" s="38"/>
      <c r="B406" s="17"/>
      <c r="C406" s="17"/>
      <c r="D406" s="18"/>
      <c r="E406" s="18"/>
      <c r="F406" s="18"/>
      <c r="G406" s="43"/>
      <c r="H406" s="43"/>
      <c r="I406" s="43"/>
      <c r="J406" s="43"/>
      <c r="K406" s="43"/>
      <c r="L406" s="43"/>
      <c r="EA406" s="5"/>
    </row>
    <row r="407" spans="1:131" ht="13.15" x14ac:dyDescent="0.4">
      <c r="A407" s="38"/>
      <c r="B407" s="17"/>
      <c r="C407" s="17"/>
      <c r="D407" s="18"/>
      <c r="E407" s="18"/>
      <c r="F407" s="18"/>
      <c r="G407" s="43"/>
      <c r="H407" s="43"/>
      <c r="I407" s="43"/>
      <c r="J407" s="43"/>
      <c r="K407" s="43"/>
      <c r="L407" s="43"/>
      <c r="EA407" s="5"/>
    </row>
    <row r="408" spans="1:131" ht="13.15" x14ac:dyDescent="0.4">
      <c r="A408" s="38"/>
      <c r="B408" s="17"/>
      <c r="C408" s="17"/>
      <c r="D408" s="18"/>
      <c r="E408" s="18"/>
      <c r="F408" s="18"/>
      <c r="G408" s="43"/>
      <c r="H408" s="43"/>
      <c r="I408" s="43"/>
      <c r="J408" s="43"/>
      <c r="K408" s="43"/>
      <c r="L408" s="43"/>
      <c r="EA408" s="5"/>
    </row>
    <row r="409" spans="1:131" ht="13.15" x14ac:dyDescent="0.4">
      <c r="A409" s="38"/>
      <c r="B409" s="17"/>
      <c r="C409" s="17"/>
      <c r="D409" s="18"/>
      <c r="E409" s="18"/>
      <c r="F409" s="18"/>
      <c r="G409" s="43"/>
      <c r="H409" s="43"/>
      <c r="I409" s="43"/>
      <c r="J409" s="43"/>
      <c r="K409" s="43"/>
      <c r="L409" s="43"/>
      <c r="EA409" s="5"/>
    </row>
    <row r="410" spans="1:131" ht="13.15" x14ac:dyDescent="0.4">
      <c r="A410" s="38"/>
      <c r="B410" s="17"/>
      <c r="C410" s="17"/>
      <c r="D410" s="18"/>
      <c r="E410" s="18"/>
      <c r="F410" s="18"/>
      <c r="G410" s="43"/>
      <c r="H410" s="43"/>
      <c r="I410" s="43"/>
      <c r="J410" s="43"/>
      <c r="K410" s="43"/>
      <c r="L410" s="43"/>
      <c r="EA410" s="5"/>
    </row>
    <row r="411" spans="1:131" ht="13.15" x14ac:dyDescent="0.4">
      <c r="A411" s="38"/>
      <c r="B411" s="17"/>
      <c r="C411" s="17"/>
      <c r="D411" s="18"/>
      <c r="E411" s="18"/>
      <c r="F411" s="18"/>
      <c r="G411" s="43"/>
      <c r="H411" s="43"/>
      <c r="I411" s="43"/>
      <c r="J411" s="43"/>
      <c r="K411" s="43"/>
      <c r="L411" s="43"/>
      <c r="EA411" s="5"/>
    </row>
    <row r="412" spans="1:131" ht="13.15" x14ac:dyDescent="0.4">
      <c r="A412" s="38"/>
      <c r="B412" s="17"/>
      <c r="C412" s="17"/>
      <c r="D412" s="18"/>
      <c r="E412" s="18"/>
      <c r="F412" s="18"/>
      <c r="G412" s="43"/>
      <c r="H412" s="43"/>
      <c r="I412" s="43"/>
      <c r="J412" s="43"/>
      <c r="K412" s="43"/>
      <c r="L412" s="43"/>
      <c r="EA412" s="5"/>
    </row>
    <row r="413" spans="1:131" ht="13.15" x14ac:dyDescent="0.4">
      <c r="A413" s="38"/>
      <c r="B413" s="17"/>
      <c r="C413" s="17"/>
      <c r="D413" s="18"/>
      <c r="E413" s="18"/>
      <c r="F413" s="18"/>
      <c r="G413" s="43"/>
      <c r="H413" s="43"/>
      <c r="I413" s="43"/>
      <c r="J413" s="43"/>
      <c r="K413" s="43"/>
      <c r="L413" s="43"/>
      <c r="EA413" s="5"/>
    </row>
    <row r="414" spans="1:131" ht="13.15" x14ac:dyDescent="0.4">
      <c r="A414" s="38"/>
      <c r="B414" s="17"/>
      <c r="C414" s="17"/>
      <c r="D414" s="18"/>
      <c r="E414" s="18"/>
      <c r="F414" s="18"/>
      <c r="G414" s="43"/>
      <c r="H414" s="43"/>
      <c r="I414" s="43"/>
      <c r="J414" s="43"/>
      <c r="K414" s="43"/>
      <c r="L414" s="43"/>
      <c r="EA414" s="5"/>
    </row>
    <row r="415" spans="1:131" ht="13.15" x14ac:dyDescent="0.4">
      <c r="A415" s="38"/>
      <c r="B415" s="17"/>
      <c r="C415" s="17"/>
      <c r="D415" s="18"/>
      <c r="E415" s="18"/>
      <c r="F415" s="18"/>
      <c r="G415" s="43"/>
      <c r="H415" s="43"/>
      <c r="I415" s="43"/>
      <c r="J415" s="43"/>
      <c r="K415" s="43"/>
      <c r="L415" s="43"/>
      <c r="EA415" s="5"/>
    </row>
    <row r="416" spans="1:131" ht="13.15" x14ac:dyDescent="0.4">
      <c r="A416" s="38"/>
      <c r="B416" s="17"/>
      <c r="C416" s="17"/>
      <c r="D416" s="18"/>
      <c r="E416" s="18"/>
      <c r="F416" s="18"/>
      <c r="G416" s="43"/>
      <c r="H416" s="43"/>
      <c r="I416" s="43"/>
      <c r="J416" s="43"/>
      <c r="K416" s="43"/>
      <c r="L416" s="43"/>
      <c r="EA416" s="5"/>
    </row>
    <row r="417" spans="1:131" ht="13.15" x14ac:dyDescent="0.4">
      <c r="A417" s="38"/>
      <c r="B417" s="17"/>
      <c r="C417" s="17"/>
      <c r="D417" s="18"/>
      <c r="E417" s="18"/>
      <c r="F417" s="18"/>
      <c r="G417" s="43"/>
      <c r="H417" s="43"/>
      <c r="I417" s="43"/>
      <c r="J417" s="43"/>
      <c r="K417" s="43"/>
      <c r="L417" s="43"/>
      <c r="EA417" s="5"/>
    </row>
    <row r="418" spans="1:131" ht="13.15" x14ac:dyDescent="0.4">
      <c r="A418" s="38"/>
      <c r="B418" s="17"/>
      <c r="C418" s="17"/>
      <c r="D418" s="18"/>
      <c r="E418" s="18"/>
      <c r="F418" s="18"/>
      <c r="G418" s="43"/>
      <c r="H418" s="43"/>
      <c r="I418" s="43"/>
      <c r="J418" s="43"/>
      <c r="K418" s="43"/>
      <c r="L418" s="43"/>
      <c r="EA418" s="5"/>
    </row>
    <row r="419" spans="1:131" ht="13.15" x14ac:dyDescent="0.4">
      <c r="A419" s="38"/>
      <c r="B419" s="17"/>
      <c r="C419" s="17"/>
      <c r="D419" s="18"/>
      <c r="E419" s="18"/>
      <c r="F419" s="18"/>
      <c r="G419" s="43"/>
      <c r="H419" s="43"/>
      <c r="I419" s="43"/>
      <c r="J419" s="43"/>
      <c r="K419" s="43"/>
      <c r="L419" s="43"/>
      <c r="EA419" s="5"/>
    </row>
    <row r="420" spans="1:131" ht="13.15" x14ac:dyDescent="0.4">
      <c r="A420" s="38"/>
      <c r="B420" s="17"/>
      <c r="C420" s="17"/>
      <c r="D420" s="18"/>
      <c r="E420" s="18"/>
      <c r="F420" s="18"/>
      <c r="G420" s="43"/>
      <c r="H420" s="43"/>
      <c r="I420" s="43"/>
      <c r="J420" s="43"/>
      <c r="K420" s="43"/>
      <c r="L420" s="43"/>
      <c r="EA420" s="5"/>
    </row>
    <row r="421" spans="1:131" ht="13.15" x14ac:dyDescent="0.4">
      <c r="A421" s="38"/>
      <c r="B421" s="17"/>
      <c r="C421" s="17"/>
      <c r="D421" s="18"/>
      <c r="E421" s="18"/>
      <c r="F421" s="18"/>
      <c r="G421" s="43"/>
      <c r="H421" s="43"/>
      <c r="I421" s="43"/>
      <c r="J421" s="43"/>
      <c r="K421" s="43"/>
      <c r="L421" s="43"/>
      <c r="EA421" s="5"/>
    </row>
    <row r="422" spans="1:131" ht="13.15" x14ac:dyDescent="0.4">
      <c r="A422" s="38"/>
      <c r="B422" s="17"/>
      <c r="C422" s="17"/>
      <c r="D422" s="18"/>
      <c r="E422" s="18"/>
      <c r="F422" s="18"/>
      <c r="G422" s="43"/>
      <c r="H422" s="43"/>
      <c r="I422" s="43"/>
      <c r="J422" s="43"/>
      <c r="K422" s="43"/>
      <c r="L422" s="43"/>
      <c r="EA422" s="5"/>
    </row>
    <row r="423" spans="1:131" ht="13.15" x14ac:dyDescent="0.4">
      <c r="A423" s="38"/>
      <c r="B423" s="17"/>
      <c r="C423" s="17"/>
      <c r="D423" s="18"/>
      <c r="E423" s="18"/>
      <c r="F423" s="18"/>
      <c r="G423" s="43"/>
      <c r="H423" s="43"/>
      <c r="I423" s="43"/>
      <c r="J423" s="43"/>
      <c r="K423" s="43"/>
      <c r="L423" s="43"/>
      <c r="EA423" s="5"/>
    </row>
    <row r="424" spans="1:131" ht="13.15" x14ac:dyDescent="0.4">
      <c r="A424" s="38"/>
      <c r="B424" s="17"/>
      <c r="C424" s="17"/>
      <c r="D424" s="18"/>
      <c r="E424" s="18"/>
      <c r="F424" s="18"/>
      <c r="G424" s="43"/>
      <c r="H424" s="43"/>
      <c r="I424" s="43"/>
      <c r="J424" s="43"/>
      <c r="K424" s="43"/>
      <c r="L424" s="43"/>
      <c r="EA424" s="5"/>
    </row>
    <row r="425" spans="1:131" ht="13.15" x14ac:dyDescent="0.4">
      <c r="A425" s="38"/>
      <c r="B425" s="17"/>
      <c r="C425" s="17"/>
      <c r="D425" s="18"/>
      <c r="E425" s="18"/>
      <c r="F425" s="18"/>
      <c r="G425" s="43"/>
      <c r="H425" s="43"/>
      <c r="I425" s="43"/>
      <c r="J425" s="43"/>
      <c r="K425" s="43"/>
      <c r="L425" s="43"/>
      <c r="EA425" s="5"/>
    </row>
    <row r="426" spans="1:131" ht="13.15" x14ac:dyDescent="0.4">
      <c r="A426" s="38"/>
      <c r="B426" s="17"/>
      <c r="C426" s="17"/>
      <c r="D426" s="18"/>
      <c r="E426" s="18"/>
      <c r="F426" s="18"/>
      <c r="G426" s="43"/>
      <c r="H426" s="43"/>
      <c r="I426" s="43"/>
      <c r="J426" s="43"/>
      <c r="K426" s="43"/>
      <c r="L426" s="43"/>
      <c r="EA426" s="5"/>
    </row>
    <row r="427" spans="1:131" ht="13.15" x14ac:dyDescent="0.4">
      <c r="A427" s="38"/>
      <c r="B427" s="17"/>
      <c r="C427" s="17"/>
      <c r="D427" s="18"/>
      <c r="E427" s="18"/>
      <c r="F427" s="18"/>
      <c r="G427" s="43"/>
      <c r="H427" s="43"/>
      <c r="I427" s="43"/>
      <c r="J427" s="43"/>
      <c r="K427" s="43"/>
      <c r="L427" s="43"/>
      <c r="EA427" s="5"/>
    </row>
    <row r="428" spans="1:131" ht="13.15" x14ac:dyDescent="0.4">
      <c r="A428" s="38"/>
      <c r="B428" s="17"/>
      <c r="C428" s="17"/>
      <c r="D428" s="18"/>
      <c r="E428" s="18"/>
      <c r="F428" s="18"/>
      <c r="G428" s="43"/>
      <c r="H428" s="43"/>
      <c r="I428" s="43"/>
      <c r="J428" s="43"/>
      <c r="K428" s="43"/>
      <c r="L428" s="43"/>
      <c r="EA428" s="5"/>
    </row>
    <row r="429" spans="1:131" ht="13.15" x14ac:dyDescent="0.4">
      <c r="A429" s="38"/>
      <c r="B429" s="17"/>
      <c r="C429" s="17"/>
      <c r="D429" s="18"/>
      <c r="E429" s="18"/>
      <c r="F429" s="18"/>
      <c r="G429" s="43"/>
      <c r="H429" s="43"/>
      <c r="I429" s="43"/>
      <c r="J429" s="43"/>
      <c r="K429" s="43"/>
      <c r="L429" s="43"/>
      <c r="EA429" s="5"/>
    </row>
    <row r="430" spans="1:131" ht="13.15" x14ac:dyDescent="0.4">
      <c r="A430" s="38"/>
      <c r="B430" s="17"/>
      <c r="C430" s="17"/>
      <c r="D430" s="18"/>
      <c r="E430" s="18"/>
      <c r="F430" s="18"/>
      <c r="G430" s="43"/>
      <c r="H430" s="43"/>
      <c r="I430" s="43"/>
      <c r="J430" s="43"/>
      <c r="K430" s="43"/>
      <c r="L430" s="43"/>
      <c r="EA430" s="5"/>
    </row>
    <row r="431" spans="1:131" ht="13.15" x14ac:dyDescent="0.4">
      <c r="A431" s="38"/>
      <c r="B431" s="17"/>
      <c r="C431" s="17"/>
      <c r="D431" s="18"/>
      <c r="E431" s="18"/>
      <c r="F431" s="18"/>
      <c r="G431" s="43"/>
      <c r="H431" s="43"/>
      <c r="I431" s="43"/>
      <c r="J431" s="43"/>
      <c r="K431" s="43"/>
      <c r="L431" s="43"/>
      <c r="EA431" s="5"/>
    </row>
    <row r="432" spans="1:131" ht="13.15" x14ac:dyDescent="0.4">
      <c r="A432" s="38"/>
      <c r="B432" s="17"/>
      <c r="C432" s="17"/>
      <c r="D432" s="18"/>
      <c r="E432" s="18"/>
      <c r="F432" s="18"/>
      <c r="G432" s="43"/>
      <c r="H432" s="43"/>
      <c r="I432" s="43"/>
      <c r="J432" s="43"/>
      <c r="K432" s="43"/>
      <c r="L432" s="43"/>
      <c r="EA432" s="5"/>
    </row>
    <row r="433" spans="1:131" ht="13.15" x14ac:dyDescent="0.4">
      <c r="A433" s="38"/>
      <c r="B433" s="17"/>
      <c r="C433" s="17"/>
      <c r="D433" s="18"/>
      <c r="E433" s="18"/>
      <c r="F433" s="18"/>
      <c r="G433" s="43"/>
      <c r="H433" s="43"/>
      <c r="I433" s="43"/>
      <c r="J433" s="43"/>
      <c r="K433" s="43"/>
      <c r="L433" s="43"/>
      <c r="EA433" s="5"/>
    </row>
    <row r="434" spans="1:131" ht="13.15" x14ac:dyDescent="0.4">
      <c r="A434" s="38"/>
      <c r="B434" s="17"/>
      <c r="C434" s="17"/>
      <c r="D434" s="18"/>
      <c r="E434" s="18"/>
      <c r="F434" s="18"/>
      <c r="G434" s="43"/>
      <c r="H434" s="43"/>
      <c r="I434" s="43"/>
      <c r="J434" s="43"/>
      <c r="K434" s="43"/>
      <c r="L434" s="43"/>
      <c r="EA434" s="5"/>
    </row>
    <row r="435" spans="1:131" ht="13.15" x14ac:dyDescent="0.4">
      <c r="A435" s="38"/>
      <c r="B435" s="17"/>
      <c r="C435" s="17"/>
      <c r="D435" s="18"/>
      <c r="E435" s="18"/>
      <c r="F435" s="18"/>
      <c r="G435" s="43"/>
      <c r="H435" s="43"/>
      <c r="I435" s="43"/>
      <c r="J435" s="43"/>
      <c r="K435" s="43"/>
      <c r="L435" s="43"/>
      <c r="EA435" s="5"/>
    </row>
    <row r="436" spans="1:131" ht="13.15" x14ac:dyDescent="0.4">
      <c r="A436" s="38"/>
      <c r="B436" s="17"/>
      <c r="C436" s="17"/>
      <c r="D436" s="18"/>
      <c r="E436" s="18"/>
      <c r="F436" s="18"/>
      <c r="G436" s="43"/>
      <c r="H436" s="43"/>
      <c r="I436" s="43"/>
      <c r="J436" s="43"/>
      <c r="K436" s="43"/>
      <c r="L436" s="43"/>
      <c r="EA436" s="5"/>
    </row>
    <row r="437" spans="1:131" ht="13.15" x14ac:dyDescent="0.4">
      <c r="A437" s="38"/>
      <c r="B437" s="17"/>
      <c r="C437" s="17"/>
      <c r="D437" s="18"/>
      <c r="E437" s="18"/>
      <c r="F437" s="18"/>
      <c r="G437" s="43"/>
      <c r="H437" s="43"/>
      <c r="I437" s="43"/>
      <c r="J437" s="43"/>
      <c r="K437" s="43"/>
      <c r="L437" s="43"/>
      <c r="EA437" s="5"/>
    </row>
    <row r="438" spans="1:131" ht="13.15" x14ac:dyDescent="0.4">
      <c r="A438" s="38"/>
      <c r="B438" s="17"/>
      <c r="C438" s="17"/>
      <c r="D438" s="18"/>
      <c r="E438" s="18"/>
      <c r="F438" s="18"/>
      <c r="G438" s="43"/>
      <c r="H438" s="43"/>
      <c r="I438" s="43"/>
      <c r="J438" s="43"/>
      <c r="K438" s="43"/>
      <c r="L438" s="43"/>
      <c r="EA438" s="5"/>
    </row>
    <row r="439" spans="1:131" ht="13.15" x14ac:dyDescent="0.4">
      <c r="A439" s="38"/>
      <c r="B439" s="17"/>
      <c r="C439" s="17"/>
      <c r="D439" s="18"/>
      <c r="E439" s="18"/>
      <c r="F439" s="18"/>
      <c r="G439" s="43"/>
      <c r="H439" s="43"/>
      <c r="I439" s="43"/>
      <c r="J439" s="43"/>
      <c r="K439" s="43"/>
      <c r="L439" s="43"/>
      <c r="EA439" s="5"/>
    </row>
    <row r="440" spans="1:131" ht="13.15" x14ac:dyDescent="0.4">
      <c r="A440" s="38"/>
      <c r="B440" s="17"/>
      <c r="C440" s="17"/>
      <c r="D440" s="18"/>
      <c r="E440" s="18"/>
      <c r="F440" s="18"/>
      <c r="G440" s="43"/>
      <c r="H440" s="43"/>
      <c r="I440" s="43"/>
      <c r="J440" s="43"/>
      <c r="K440" s="43"/>
      <c r="L440" s="43"/>
      <c r="EA440" s="5"/>
    </row>
    <row r="441" spans="1:131" ht="13.15" x14ac:dyDescent="0.4">
      <c r="A441" s="38"/>
      <c r="B441" s="17"/>
      <c r="C441" s="17"/>
      <c r="D441" s="18"/>
      <c r="E441" s="18"/>
      <c r="F441" s="18"/>
      <c r="G441" s="43"/>
      <c r="H441" s="43"/>
      <c r="I441" s="43"/>
      <c r="J441" s="43"/>
      <c r="K441" s="43"/>
      <c r="L441" s="43"/>
      <c r="EA441" s="5"/>
    </row>
    <row r="442" spans="1:131" ht="13.15" x14ac:dyDescent="0.4">
      <c r="A442" s="38"/>
      <c r="B442" s="17"/>
      <c r="C442" s="17"/>
      <c r="D442" s="18"/>
      <c r="E442" s="18"/>
      <c r="F442" s="18"/>
      <c r="G442" s="43"/>
      <c r="H442" s="43"/>
      <c r="I442" s="43"/>
      <c r="J442" s="43"/>
      <c r="K442" s="43"/>
      <c r="L442" s="43"/>
      <c r="EA442" s="5"/>
    </row>
    <row r="443" spans="1:131" ht="13.15" x14ac:dyDescent="0.4">
      <c r="A443" s="38"/>
      <c r="B443" s="17"/>
      <c r="C443" s="17"/>
      <c r="D443" s="18"/>
      <c r="E443" s="18"/>
      <c r="F443" s="18"/>
      <c r="G443" s="43"/>
      <c r="H443" s="43"/>
      <c r="I443" s="43"/>
      <c r="J443" s="43"/>
      <c r="K443" s="43"/>
      <c r="L443" s="43"/>
      <c r="EA443" s="5"/>
    </row>
    <row r="444" spans="1:131" ht="13.15" x14ac:dyDescent="0.4">
      <c r="A444" s="38"/>
      <c r="B444" s="17"/>
      <c r="C444" s="17"/>
      <c r="D444" s="18"/>
      <c r="E444" s="18"/>
      <c r="F444" s="18"/>
      <c r="G444" s="43"/>
      <c r="H444" s="43"/>
      <c r="I444" s="43"/>
      <c r="J444" s="43"/>
      <c r="K444" s="43"/>
      <c r="L444" s="43"/>
      <c r="EA444" s="5"/>
    </row>
    <row r="445" spans="1:131" ht="13.15" x14ac:dyDescent="0.4">
      <c r="A445" s="38"/>
      <c r="B445" s="17"/>
      <c r="C445" s="17"/>
      <c r="D445" s="18"/>
      <c r="E445" s="18"/>
      <c r="F445" s="18"/>
      <c r="G445" s="43"/>
      <c r="H445" s="43"/>
      <c r="I445" s="43"/>
      <c r="J445" s="43"/>
      <c r="K445" s="43"/>
      <c r="L445" s="43"/>
      <c r="EA445" s="5"/>
    </row>
    <row r="446" spans="1:131" ht="13.15" x14ac:dyDescent="0.4">
      <c r="A446" s="38"/>
      <c r="B446" s="17"/>
      <c r="C446" s="17"/>
      <c r="D446" s="18"/>
      <c r="E446" s="18"/>
      <c r="F446" s="18"/>
      <c r="G446" s="43"/>
      <c r="H446" s="43"/>
      <c r="I446" s="43"/>
      <c r="J446" s="43"/>
      <c r="K446" s="43"/>
      <c r="L446" s="43"/>
      <c r="EA446" s="5"/>
    </row>
    <row r="447" spans="1:131" ht="13.15" x14ac:dyDescent="0.4">
      <c r="A447" s="38"/>
      <c r="B447" s="17"/>
      <c r="C447" s="17"/>
      <c r="D447" s="18"/>
      <c r="E447" s="18"/>
      <c r="F447" s="18"/>
      <c r="G447" s="43"/>
      <c r="H447" s="43"/>
      <c r="I447" s="43"/>
      <c r="J447" s="43"/>
      <c r="K447" s="43"/>
      <c r="L447" s="43"/>
      <c r="EA447" s="5"/>
    </row>
    <row r="448" spans="1:131" ht="13.15" x14ac:dyDescent="0.4">
      <c r="A448" s="38"/>
      <c r="B448" s="17"/>
      <c r="C448" s="17"/>
      <c r="D448" s="18"/>
      <c r="E448" s="18"/>
      <c r="F448" s="18"/>
      <c r="G448" s="43"/>
      <c r="H448" s="43"/>
      <c r="I448" s="43"/>
      <c r="J448" s="43"/>
      <c r="K448" s="43"/>
      <c r="L448" s="43"/>
      <c r="EA448" s="5"/>
    </row>
    <row r="449" spans="1:131" ht="13.15" x14ac:dyDescent="0.4">
      <c r="A449" s="38"/>
      <c r="B449" s="17"/>
      <c r="C449" s="17"/>
      <c r="D449" s="18"/>
      <c r="E449" s="18"/>
      <c r="F449" s="18"/>
      <c r="G449" s="43"/>
      <c r="H449" s="43"/>
      <c r="I449" s="43"/>
      <c r="J449" s="43"/>
      <c r="K449" s="43"/>
      <c r="L449" s="43"/>
      <c r="EA449" s="5"/>
    </row>
    <row r="450" spans="1:131" ht="13.15" x14ac:dyDescent="0.4">
      <c r="A450" s="38"/>
      <c r="B450" s="17"/>
      <c r="C450" s="17"/>
      <c r="D450" s="18"/>
      <c r="E450" s="18"/>
      <c r="F450" s="18"/>
      <c r="G450" s="43"/>
      <c r="H450" s="43"/>
      <c r="I450" s="43"/>
      <c r="J450" s="43"/>
      <c r="K450" s="43"/>
      <c r="L450" s="43"/>
      <c r="EA450" s="5"/>
    </row>
    <row r="451" spans="1:131" ht="13.15" x14ac:dyDescent="0.4">
      <c r="A451" s="38"/>
      <c r="B451" s="17"/>
      <c r="C451" s="17"/>
      <c r="D451" s="18"/>
      <c r="E451" s="18"/>
      <c r="F451" s="18"/>
      <c r="G451" s="43"/>
      <c r="H451" s="43"/>
      <c r="I451" s="43"/>
      <c r="J451" s="43"/>
      <c r="K451" s="43"/>
      <c r="L451" s="43"/>
      <c r="EA451" s="5"/>
    </row>
    <row r="452" spans="1:131" ht="13.15" x14ac:dyDescent="0.4">
      <c r="A452" s="38"/>
      <c r="B452" s="17"/>
      <c r="C452" s="17"/>
      <c r="D452" s="18"/>
      <c r="E452" s="18"/>
      <c r="F452" s="18"/>
      <c r="G452" s="43"/>
      <c r="H452" s="43"/>
      <c r="I452" s="43"/>
      <c r="J452" s="43"/>
      <c r="K452" s="43"/>
      <c r="L452" s="43"/>
      <c r="EA452" s="5"/>
    </row>
    <row r="453" spans="1:131" ht="13.15" x14ac:dyDescent="0.4">
      <c r="A453" s="38"/>
      <c r="B453" s="17"/>
      <c r="C453" s="17"/>
      <c r="D453" s="18"/>
      <c r="E453" s="18"/>
      <c r="F453" s="18"/>
      <c r="G453" s="43"/>
      <c r="H453" s="43"/>
      <c r="I453" s="43"/>
      <c r="J453" s="43"/>
      <c r="K453" s="43"/>
      <c r="L453" s="43"/>
      <c r="EA453" s="5"/>
    </row>
    <row r="454" spans="1:131" ht="13.15" x14ac:dyDescent="0.4">
      <c r="A454" s="38"/>
      <c r="B454" s="17"/>
      <c r="C454" s="17"/>
      <c r="D454" s="18"/>
      <c r="E454" s="18"/>
      <c r="F454" s="18"/>
      <c r="G454" s="43"/>
      <c r="H454" s="43"/>
      <c r="I454" s="43"/>
      <c r="J454" s="43"/>
      <c r="K454" s="43"/>
      <c r="L454" s="43"/>
      <c r="EA454" s="5"/>
    </row>
    <row r="455" spans="1:131" ht="13.15" x14ac:dyDescent="0.4">
      <c r="A455" s="38"/>
      <c r="B455" s="17"/>
      <c r="C455" s="17"/>
      <c r="D455" s="18"/>
      <c r="E455" s="18"/>
      <c r="F455" s="18"/>
      <c r="G455" s="43"/>
      <c r="H455" s="43"/>
      <c r="I455" s="43"/>
      <c r="J455" s="43"/>
      <c r="K455" s="43"/>
      <c r="L455" s="43"/>
      <c r="EA455" s="5"/>
    </row>
    <row r="456" spans="1:131" ht="13.15" x14ac:dyDescent="0.4">
      <c r="A456" s="38"/>
      <c r="B456" s="17"/>
      <c r="C456" s="17"/>
      <c r="D456" s="18"/>
      <c r="E456" s="18"/>
      <c r="F456" s="18"/>
      <c r="G456" s="43"/>
      <c r="H456" s="43"/>
      <c r="I456" s="43"/>
      <c r="J456" s="43"/>
      <c r="K456" s="43"/>
      <c r="L456" s="43"/>
      <c r="EA456" s="5"/>
    </row>
    <row r="457" spans="1:131" ht="13.15" x14ac:dyDescent="0.4">
      <c r="A457" s="38"/>
      <c r="B457" s="17"/>
      <c r="C457" s="17"/>
      <c r="D457" s="18"/>
      <c r="E457" s="18"/>
      <c r="F457" s="18"/>
      <c r="G457" s="43"/>
      <c r="H457" s="43"/>
      <c r="I457" s="43"/>
      <c r="J457" s="43"/>
      <c r="K457" s="43"/>
      <c r="L457" s="43"/>
      <c r="EA457" s="5"/>
    </row>
    <row r="458" spans="1:131" ht="13.15" x14ac:dyDescent="0.4">
      <c r="A458" s="38"/>
      <c r="B458" s="17"/>
      <c r="C458" s="17"/>
      <c r="D458" s="18"/>
      <c r="E458" s="18"/>
      <c r="F458" s="18"/>
      <c r="G458" s="43"/>
      <c r="H458" s="43"/>
      <c r="I458" s="43"/>
      <c r="J458" s="43"/>
      <c r="K458" s="43"/>
      <c r="L458" s="43"/>
      <c r="EA458" s="5"/>
    </row>
    <row r="459" spans="1:131" ht="13.15" x14ac:dyDescent="0.4">
      <c r="A459" s="38"/>
      <c r="B459" s="17"/>
      <c r="C459" s="17"/>
      <c r="D459" s="18"/>
      <c r="E459" s="18"/>
      <c r="F459" s="18"/>
      <c r="G459" s="43"/>
      <c r="H459" s="43"/>
      <c r="I459" s="43"/>
      <c r="J459" s="43"/>
      <c r="K459" s="43"/>
      <c r="L459" s="43"/>
      <c r="EA459" s="5"/>
    </row>
    <row r="460" spans="1:131" ht="13.15" x14ac:dyDescent="0.4">
      <c r="A460" s="38"/>
      <c r="B460" s="17"/>
      <c r="C460" s="17"/>
      <c r="D460" s="18"/>
      <c r="E460" s="18"/>
      <c r="F460" s="18"/>
      <c r="G460" s="43"/>
      <c r="H460" s="43"/>
      <c r="I460" s="43"/>
      <c r="J460" s="43"/>
      <c r="K460" s="43"/>
      <c r="L460" s="43"/>
      <c r="EA460" s="5"/>
    </row>
    <row r="461" spans="1:131" ht="13.15" x14ac:dyDescent="0.4">
      <c r="A461" s="38"/>
      <c r="B461" s="17"/>
      <c r="C461" s="17"/>
      <c r="D461" s="18"/>
      <c r="E461" s="18"/>
      <c r="F461" s="18"/>
      <c r="G461" s="43"/>
      <c r="H461" s="43"/>
      <c r="I461" s="43"/>
      <c r="J461" s="43"/>
      <c r="K461" s="43"/>
      <c r="L461" s="43"/>
      <c r="EA461" s="5"/>
    </row>
    <row r="462" spans="1:131" ht="13.15" x14ac:dyDescent="0.4">
      <c r="A462" s="38"/>
      <c r="B462" s="17"/>
      <c r="C462" s="17"/>
      <c r="D462" s="18"/>
      <c r="E462" s="18"/>
      <c r="F462" s="18"/>
      <c r="G462" s="43"/>
      <c r="H462" s="43"/>
      <c r="I462" s="43"/>
      <c r="J462" s="43"/>
      <c r="K462" s="43"/>
      <c r="L462" s="43"/>
      <c r="EA462" s="5"/>
    </row>
    <row r="463" spans="1:131" ht="13.15" x14ac:dyDescent="0.4">
      <c r="A463" s="38"/>
      <c r="B463" s="17"/>
      <c r="C463" s="17"/>
      <c r="D463" s="18"/>
      <c r="E463" s="18"/>
      <c r="F463" s="18"/>
      <c r="G463" s="43"/>
      <c r="H463" s="43"/>
      <c r="I463" s="43"/>
      <c r="J463" s="43"/>
      <c r="K463" s="43"/>
      <c r="L463" s="43"/>
      <c r="EA463" s="5"/>
    </row>
    <row r="464" spans="1:131" ht="13.15" x14ac:dyDescent="0.4">
      <c r="A464" s="38"/>
      <c r="B464" s="17"/>
      <c r="C464" s="17"/>
      <c r="D464" s="18"/>
      <c r="E464" s="18"/>
      <c r="F464" s="18"/>
      <c r="G464" s="43"/>
      <c r="H464" s="43"/>
      <c r="I464" s="43"/>
      <c r="J464" s="43"/>
      <c r="K464" s="43"/>
      <c r="L464" s="43"/>
      <c r="EA464" s="5"/>
    </row>
    <row r="465" spans="1:131" ht="13.15" x14ac:dyDescent="0.4">
      <c r="A465" s="38"/>
      <c r="B465" s="17"/>
      <c r="C465" s="17"/>
      <c r="D465" s="18"/>
      <c r="E465" s="18"/>
      <c r="F465" s="18"/>
      <c r="G465" s="43"/>
      <c r="H465" s="43"/>
      <c r="I465" s="43"/>
      <c r="J465" s="43"/>
      <c r="K465" s="43"/>
      <c r="L465" s="43"/>
      <c r="EA465" s="5"/>
    </row>
    <row r="466" spans="1:131" ht="13.15" x14ac:dyDescent="0.4">
      <c r="A466" s="38"/>
      <c r="B466" s="17"/>
      <c r="C466" s="17"/>
      <c r="D466" s="18"/>
      <c r="E466" s="18"/>
      <c r="F466" s="18"/>
      <c r="G466" s="43"/>
      <c r="H466" s="43"/>
      <c r="I466" s="43"/>
      <c r="J466" s="43"/>
      <c r="K466" s="43"/>
      <c r="L466" s="43"/>
      <c r="EA466" s="5"/>
    </row>
    <row r="467" spans="1:131" ht="13.15" x14ac:dyDescent="0.4">
      <c r="A467" s="38"/>
      <c r="B467" s="17"/>
      <c r="C467" s="17"/>
      <c r="D467" s="18"/>
      <c r="E467" s="18"/>
      <c r="F467" s="18"/>
      <c r="G467" s="43"/>
      <c r="H467" s="43"/>
      <c r="I467" s="43"/>
      <c r="J467" s="43"/>
      <c r="K467" s="43"/>
      <c r="L467" s="43"/>
      <c r="EA467" s="5"/>
    </row>
    <row r="468" spans="1:131" ht="13.15" x14ac:dyDescent="0.4">
      <c r="A468" s="38"/>
      <c r="B468" s="17"/>
      <c r="C468" s="17"/>
      <c r="D468" s="18"/>
      <c r="E468" s="18"/>
      <c r="F468" s="18"/>
      <c r="G468" s="43"/>
      <c r="H468" s="43"/>
      <c r="I468" s="43"/>
      <c r="J468" s="43"/>
      <c r="K468" s="43"/>
      <c r="L468" s="43"/>
      <c r="EA468" s="5"/>
    </row>
    <row r="469" spans="1:131" ht="13.15" x14ac:dyDescent="0.4">
      <c r="A469" s="38"/>
      <c r="B469" s="17"/>
      <c r="C469" s="17"/>
      <c r="D469" s="18"/>
      <c r="E469" s="18"/>
      <c r="F469" s="18"/>
      <c r="G469" s="43"/>
      <c r="H469" s="43"/>
      <c r="I469" s="43"/>
      <c r="J469" s="43"/>
      <c r="K469" s="43"/>
      <c r="L469" s="43"/>
      <c r="EA469" s="5"/>
    </row>
    <row r="470" spans="1:131" ht="13.15" x14ac:dyDescent="0.4">
      <c r="A470" s="38"/>
      <c r="B470" s="17"/>
      <c r="C470" s="17"/>
      <c r="D470" s="18"/>
      <c r="E470" s="18"/>
      <c r="F470" s="18"/>
      <c r="G470" s="43"/>
      <c r="H470" s="43"/>
      <c r="I470" s="43"/>
      <c r="J470" s="43"/>
      <c r="K470" s="43"/>
      <c r="L470" s="43"/>
      <c r="EA470" s="5"/>
    </row>
    <row r="471" spans="1:131" ht="13.15" x14ac:dyDescent="0.4">
      <c r="A471" s="38"/>
      <c r="B471" s="17"/>
      <c r="C471" s="17"/>
      <c r="D471" s="18"/>
      <c r="E471" s="18"/>
      <c r="F471" s="18"/>
      <c r="G471" s="43"/>
      <c r="H471" s="43"/>
      <c r="I471" s="43"/>
      <c r="J471" s="43"/>
      <c r="K471" s="43"/>
      <c r="L471" s="43"/>
      <c r="EA471" s="5"/>
    </row>
    <row r="472" spans="1:131" ht="13.15" x14ac:dyDescent="0.4">
      <c r="A472" s="38"/>
      <c r="B472" s="17"/>
      <c r="C472" s="17"/>
      <c r="D472" s="18"/>
      <c r="E472" s="18"/>
      <c r="F472" s="18"/>
      <c r="G472" s="43"/>
      <c r="H472" s="43"/>
      <c r="I472" s="43"/>
      <c r="J472" s="43"/>
      <c r="K472" s="43"/>
      <c r="L472" s="43"/>
      <c r="EA472" s="5"/>
    </row>
    <row r="473" spans="1:131" ht="13.15" x14ac:dyDescent="0.4">
      <c r="A473" s="38"/>
      <c r="B473" s="17"/>
      <c r="C473" s="17"/>
      <c r="D473" s="18"/>
      <c r="E473" s="18"/>
      <c r="F473" s="18"/>
      <c r="G473" s="43"/>
      <c r="H473" s="43"/>
      <c r="I473" s="43"/>
      <c r="J473" s="43"/>
      <c r="K473" s="43"/>
      <c r="L473" s="43"/>
      <c r="EA473" s="5"/>
    </row>
    <row r="474" spans="1:131" ht="13.15" x14ac:dyDescent="0.4">
      <c r="A474" s="38"/>
      <c r="B474" s="17"/>
      <c r="C474" s="17"/>
      <c r="D474" s="18"/>
      <c r="E474" s="18"/>
      <c r="F474" s="18"/>
      <c r="G474" s="43"/>
      <c r="H474" s="43"/>
      <c r="I474" s="43"/>
      <c r="J474" s="43"/>
      <c r="K474" s="43"/>
      <c r="L474" s="43"/>
      <c r="EA474" s="5"/>
    </row>
    <row r="475" spans="1:131" ht="13.15" x14ac:dyDescent="0.4">
      <c r="A475" s="38"/>
      <c r="B475" s="17"/>
      <c r="C475" s="17"/>
      <c r="D475" s="18"/>
      <c r="E475" s="18"/>
      <c r="F475" s="18"/>
      <c r="G475" s="43"/>
      <c r="H475" s="43"/>
      <c r="I475" s="43"/>
      <c r="J475" s="43"/>
      <c r="K475" s="43"/>
      <c r="L475" s="43"/>
      <c r="EA475" s="5"/>
    </row>
    <row r="476" spans="1:131" ht="13.15" x14ac:dyDescent="0.4">
      <c r="A476" s="38"/>
      <c r="B476" s="17"/>
      <c r="C476" s="17"/>
      <c r="D476" s="18"/>
      <c r="E476" s="18"/>
      <c r="F476" s="18"/>
      <c r="G476" s="43"/>
      <c r="H476" s="43"/>
      <c r="I476" s="43"/>
      <c r="J476" s="43"/>
      <c r="K476" s="43"/>
      <c r="L476" s="43"/>
      <c r="EA476" s="5"/>
    </row>
    <row r="477" spans="1:131" ht="13.15" x14ac:dyDescent="0.4">
      <c r="A477" s="38"/>
      <c r="B477" s="17"/>
      <c r="C477" s="17"/>
      <c r="D477" s="18"/>
      <c r="E477" s="18"/>
      <c r="F477" s="18"/>
      <c r="G477" s="43"/>
      <c r="H477" s="43"/>
      <c r="I477" s="43"/>
      <c r="J477" s="43"/>
      <c r="K477" s="43"/>
      <c r="L477" s="43"/>
      <c r="EA477" s="5"/>
    </row>
    <row r="478" spans="1:131" ht="13.15" x14ac:dyDescent="0.4">
      <c r="A478" s="38"/>
      <c r="B478" s="17"/>
      <c r="C478" s="17"/>
      <c r="D478" s="18"/>
      <c r="E478" s="18"/>
      <c r="F478" s="18"/>
      <c r="G478" s="43"/>
      <c r="H478" s="43"/>
      <c r="I478" s="43"/>
      <c r="J478" s="43"/>
      <c r="K478" s="43"/>
      <c r="L478" s="43"/>
      <c r="EA478" s="5"/>
    </row>
    <row r="479" spans="1:131" ht="13.15" x14ac:dyDescent="0.4">
      <c r="A479" s="38"/>
      <c r="B479" s="17"/>
      <c r="C479" s="17"/>
      <c r="D479" s="18"/>
      <c r="E479" s="18"/>
      <c r="F479" s="18"/>
      <c r="G479" s="43"/>
      <c r="H479" s="43"/>
      <c r="I479" s="43"/>
      <c r="J479" s="43"/>
      <c r="K479" s="43"/>
      <c r="L479" s="43"/>
      <c r="EA479" s="5"/>
    </row>
    <row r="480" spans="1:131" ht="13.15" x14ac:dyDescent="0.4">
      <c r="A480" s="38"/>
      <c r="B480" s="17"/>
      <c r="C480" s="17"/>
      <c r="D480" s="18"/>
      <c r="E480" s="18"/>
      <c r="F480" s="18"/>
      <c r="G480" s="43"/>
      <c r="H480" s="43"/>
      <c r="I480" s="43"/>
      <c r="J480" s="43"/>
      <c r="K480" s="43"/>
      <c r="L480" s="43"/>
      <c r="EA480" s="5"/>
    </row>
    <row r="481" spans="1:131" ht="13.15" x14ac:dyDescent="0.4">
      <c r="A481" s="38"/>
      <c r="B481" s="17"/>
      <c r="C481" s="17"/>
      <c r="D481" s="18"/>
      <c r="E481" s="18"/>
      <c r="F481" s="18"/>
      <c r="G481" s="43"/>
      <c r="H481" s="43"/>
      <c r="I481" s="43"/>
      <c r="J481" s="43"/>
      <c r="K481" s="43"/>
      <c r="L481" s="43"/>
      <c r="EA481" s="5"/>
    </row>
    <row r="482" spans="1:131" ht="13.15" x14ac:dyDescent="0.4">
      <c r="A482" s="38"/>
      <c r="B482" s="17"/>
      <c r="C482" s="17"/>
      <c r="D482" s="18"/>
      <c r="E482" s="18"/>
      <c r="F482" s="18"/>
      <c r="G482" s="43"/>
      <c r="H482" s="43"/>
      <c r="I482" s="43"/>
      <c r="J482" s="43"/>
      <c r="K482" s="43"/>
      <c r="L482" s="43"/>
      <c r="EA482" s="5"/>
    </row>
    <row r="483" spans="1:131" ht="13.15" x14ac:dyDescent="0.4">
      <c r="A483" s="38"/>
      <c r="B483" s="17"/>
      <c r="C483" s="17"/>
      <c r="D483" s="18"/>
      <c r="E483" s="18"/>
      <c r="F483" s="18"/>
      <c r="G483" s="43"/>
      <c r="H483" s="43"/>
      <c r="I483" s="43"/>
      <c r="J483" s="43"/>
      <c r="K483" s="43"/>
      <c r="L483" s="43"/>
      <c r="EA483" s="5"/>
    </row>
    <row r="484" spans="1:131" ht="13.15" x14ac:dyDescent="0.4">
      <c r="A484" s="38"/>
      <c r="B484" s="17"/>
      <c r="C484" s="17"/>
      <c r="D484" s="18"/>
      <c r="E484" s="18"/>
      <c r="F484" s="18"/>
      <c r="G484" s="43"/>
      <c r="H484" s="43"/>
      <c r="I484" s="43"/>
      <c r="J484" s="43"/>
      <c r="K484" s="43"/>
      <c r="L484" s="43"/>
      <c r="EA484" s="5"/>
    </row>
    <row r="485" spans="1:131" ht="13.15" x14ac:dyDescent="0.4">
      <c r="A485" s="38"/>
      <c r="B485" s="17"/>
      <c r="C485" s="17"/>
      <c r="D485" s="18"/>
      <c r="E485" s="18"/>
      <c r="F485" s="18"/>
      <c r="G485" s="43"/>
      <c r="H485" s="43"/>
      <c r="I485" s="43"/>
      <c r="J485" s="43"/>
      <c r="K485" s="43"/>
      <c r="L485" s="43"/>
      <c r="EA485" s="5"/>
    </row>
    <row r="486" spans="1:131" ht="13.15" x14ac:dyDescent="0.4">
      <c r="A486" s="38"/>
      <c r="B486" s="17"/>
      <c r="C486" s="17"/>
      <c r="D486" s="18"/>
      <c r="E486" s="18"/>
      <c r="F486" s="18"/>
      <c r="G486" s="43"/>
      <c r="H486" s="43"/>
      <c r="I486" s="43"/>
      <c r="J486" s="43"/>
      <c r="K486" s="43"/>
      <c r="L486" s="43"/>
      <c r="EA486" s="5"/>
    </row>
    <row r="487" spans="1:131" ht="13.15" x14ac:dyDescent="0.4">
      <c r="A487" s="38"/>
      <c r="B487" s="17"/>
      <c r="C487" s="17"/>
      <c r="D487" s="18"/>
      <c r="E487" s="18"/>
      <c r="F487" s="18"/>
      <c r="G487" s="43"/>
      <c r="H487" s="43"/>
      <c r="I487" s="43"/>
      <c r="J487" s="43"/>
      <c r="K487" s="43"/>
      <c r="L487" s="43"/>
      <c r="EA487" s="5"/>
    </row>
    <row r="488" spans="1:131" ht="13.15" x14ac:dyDescent="0.4">
      <c r="A488" s="38"/>
      <c r="B488" s="17"/>
      <c r="C488" s="17"/>
      <c r="D488" s="18"/>
      <c r="E488" s="18"/>
      <c r="F488" s="18"/>
      <c r="G488" s="43"/>
      <c r="H488" s="43"/>
      <c r="I488" s="43"/>
      <c r="J488" s="43"/>
      <c r="K488" s="43"/>
      <c r="L488" s="43"/>
      <c r="EA488" s="5"/>
    </row>
    <row r="489" spans="1:131" ht="13.15" x14ac:dyDescent="0.4">
      <c r="A489" s="38"/>
      <c r="B489" s="17"/>
      <c r="C489" s="17"/>
      <c r="D489" s="18"/>
      <c r="E489" s="18"/>
      <c r="F489" s="18"/>
      <c r="G489" s="43"/>
      <c r="H489" s="43"/>
      <c r="I489" s="43"/>
      <c r="J489" s="43"/>
      <c r="K489" s="43"/>
      <c r="L489" s="43"/>
      <c r="EA489" s="5"/>
    </row>
    <row r="490" spans="1:131" ht="13.15" x14ac:dyDescent="0.4">
      <c r="A490" s="38"/>
      <c r="B490" s="17"/>
      <c r="C490" s="17"/>
      <c r="D490" s="18"/>
      <c r="E490" s="18"/>
      <c r="F490" s="18"/>
      <c r="G490" s="43"/>
      <c r="H490" s="43"/>
      <c r="I490" s="43"/>
      <c r="J490" s="43"/>
      <c r="K490" s="43"/>
      <c r="L490" s="43"/>
      <c r="EA490" s="5"/>
    </row>
    <row r="491" spans="1:131" ht="13.15" x14ac:dyDescent="0.4">
      <c r="A491" s="38"/>
      <c r="B491" s="17"/>
      <c r="C491" s="17"/>
      <c r="D491" s="18"/>
      <c r="E491" s="18"/>
      <c r="F491" s="18"/>
      <c r="G491" s="43"/>
      <c r="H491" s="43"/>
      <c r="I491" s="43"/>
      <c r="J491" s="43"/>
      <c r="K491" s="43"/>
      <c r="L491" s="43"/>
      <c r="EA491" s="5"/>
    </row>
    <row r="492" spans="1:131" ht="13.15" x14ac:dyDescent="0.4">
      <c r="A492" s="38"/>
      <c r="B492" s="17"/>
      <c r="C492" s="17"/>
      <c r="D492" s="18"/>
      <c r="E492" s="18"/>
      <c r="F492" s="18"/>
      <c r="G492" s="43"/>
      <c r="H492" s="43"/>
      <c r="I492" s="43"/>
      <c r="J492" s="43"/>
      <c r="K492" s="43"/>
      <c r="L492" s="43"/>
      <c r="EA492" s="5"/>
    </row>
    <row r="493" spans="1:131" ht="13.15" x14ac:dyDescent="0.4">
      <c r="A493" s="38"/>
      <c r="B493" s="17"/>
      <c r="C493" s="17"/>
      <c r="D493" s="18"/>
      <c r="E493" s="18"/>
      <c r="F493" s="18"/>
      <c r="G493" s="43"/>
      <c r="H493" s="43"/>
      <c r="I493" s="43"/>
      <c r="J493" s="43"/>
      <c r="K493" s="43"/>
      <c r="L493" s="43"/>
      <c r="EA493" s="5"/>
    </row>
    <row r="494" spans="1:131" ht="13.15" x14ac:dyDescent="0.4">
      <c r="A494" s="38"/>
      <c r="B494" s="17"/>
      <c r="C494" s="17"/>
      <c r="D494" s="18"/>
      <c r="E494" s="18"/>
      <c r="F494" s="18"/>
      <c r="G494" s="43"/>
      <c r="H494" s="43"/>
      <c r="I494" s="43"/>
      <c r="J494" s="43"/>
      <c r="K494" s="43"/>
      <c r="L494" s="43"/>
      <c r="EA494" s="5"/>
    </row>
    <row r="495" spans="1:131" ht="13.15" x14ac:dyDescent="0.4">
      <c r="A495" s="38"/>
      <c r="B495" s="17"/>
      <c r="C495" s="17"/>
      <c r="D495" s="18"/>
      <c r="E495" s="18"/>
      <c r="F495" s="18"/>
      <c r="G495" s="43"/>
      <c r="H495" s="43"/>
      <c r="I495" s="43"/>
      <c r="J495" s="43"/>
      <c r="K495" s="43"/>
      <c r="L495" s="43"/>
      <c r="EA495" s="5"/>
    </row>
    <row r="496" spans="1:131" ht="13.15" x14ac:dyDescent="0.4">
      <c r="A496" s="38"/>
      <c r="B496" s="17"/>
      <c r="C496" s="17"/>
      <c r="D496" s="18"/>
      <c r="E496" s="18"/>
      <c r="F496" s="18"/>
      <c r="G496" s="43"/>
      <c r="H496" s="43"/>
      <c r="I496" s="43"/>
      <c r="J496" s="43"/>
      <c r="K496" s="43"/>
      <c r="L496" s="43"/>
      <c r="EA496" s="5"/>
    </row>
    <row r="497" spans="1:131" ht="13.15" x14ac:dyDescent="0.4">
      <c r="A497" s="38"/>
      <c r="B497" s="17"/>
      <c r="C497" s="17"/>
      <c r="D497" s="18"/>
      <c r="E497" s="18"/>
      <c r="F497" s="18"/>
      <c r="G497" s="43"/>
      <c r="H497" s="43"/>
      <c r="I497" s="43"/>
      <c r="J497" s="43"/>
      <c r="K497" s="43"/>
      <c r="L497" s="43"/>
      <c r="EA497" s="5"/>
    </row>
    <row r="498" spans="1:131" ht="13.15" x14ac:dyDescent="0.4">
      <c r="A498" s="38"/>
      <c r="B498" s="17"/>
      <c r="C498" s="17"/>
      <c r="D498" s="18"/>
      <c r="E498" s="18"/>
      <c r="F498" s="18"/>
      <c r="G498" s="43"/>
      <c r="H498" s="43"/>
      <c r="I498" s="43"/>
      <c r="J498" s="43"/>
      <c r="K498" s="43"/>
      <c r="L498" s="43"/>
      <c r="EA498" s="5"/>
    </row>
    <row r="499" spans="1:131" ht="13.15" x14ac:dyDescent="0.4">
      <c r="A499" s="38"/>
      <c r="B499" s="17"/>
      <c r="C499" s="17"/>
      <c r="D499" s="18"/>
      <c r="E499" s="18"/>
      <c r="F499" s="18"/>
      <c r="G499" s="43"/>
      <c r="H499" s="43"/>
      <c r="I499" s="43"/>
      <c r="J499" s="43"/>
      <c r="K499" s="43"/>
      <c r="L499" s="43"/>
      <c r="EA499" s="5"/>
    </row>
    <row r="500" spans="1:131" ht="13.15" x14ac:dyDescent="0.4">
      <c r="A500" s="38"/>
      <c r="B500" s="17"/>
      <c r="C500" s="17"/>
      <c r="D500" s="18"/>
      <c r="E500" s="18"/>
      <c r="F500" s="18"/>
      <c r="G500" s="43"/>
      <c r="H500" s="43"/>
      <c r="I500" s="43"/>
      <c r="J500" s="43"/>
      <c r="K500" s="43"/>
      <c r="L500" s="43"/>
      <c r="EA500" s="5"/>
    </row>
    <row r="501" spans="1:131" ht="13.15" x14ac:dyDescent="0.4">
      <c r="A501" s="38"/>
      <c r="B501" s="17"/>
      <c r="C501" s="17"/>
      <c r="D501" s="18"/>
      <c r="E501" s="18"/>
      <c r="F501" s="18"/>
      <c r="G501" s="43"/>
      <c r="H501" s="43"/>
      <c r="I501" s="43"/>
      <c r="J501" s="43"/>
      <c r="K501" s="43"/>
      <c r="L501" s="43"/>
      <c r="EA501" s="5"/>
    </row>
    <row r="502" spans="1:131" ht="13.15" x14ac:dyDescent="0.4">
      <c r="A502" s="38"/>
      <c r="B502" s="17"/>
      <c r="C502" s="17"/>
      <c r="D502" s="18"/>
      <c r="E502" s="18"/>
      <c r="F502" s="18"/>
      <c r="G502" s="43"/>
      <c r="H502" s="43"/>
      <c r="I502" s="43"/>
      <c r="J502" s="43"/>
      <c r="K502" s="43"/>
      <c r="L502" s="43"/>
      <c r="EA502" s="5"/>
    </row>
    <row r="503" spans="1:131" ht="13.15" x14ac:dyDescent="0.4">
      <c r="A503" s="38"/>
      <c r="B503" s="17"/>
      <c r="C503" s="17"/>
      <c r="D503" s="18"/>
      <c r="E503" s="18"/>
      <c r="F503" s="18"/>
      <c r="G503" s="43"/>
      <c r="H503" s="43"/>
      <c r="I503" s="43"/>
      <c r="J503" s="43"/>
      <c r="K503" s="43"/>
      <c r="L503" s="43"/>
      <c r="EA503" s="5"/>
    </row>
    <row r="504" spans="1:131" ht="13.15" x14ac:dyDescent="0.4">
      <c r="A504" s="38"/>
      <c r="B504" s="17"/>
      <c r="C504" s="17"/>
      <c r="D504" s="18"/>
      <c r="E504" s="18"/>
      <c r="F504" s="18"/>
      <c r="G504" s="43"/>
      <c r="H504" s="43"/>
      <c r="I504" s="43"/>
      <c r="J504" s="43"/>
      <c r="K504" s="43"/>
      <c r="L504" s="43"/>
      <c r="EA504" s="5"/>
    </row>
    <row r="505" spans="1:131" ht="13.15" x14ac:dyDescent="0.4">
      <c r="A505" s="38"/>
      <c r="B505" s="17"/>
      <c r="C505" s="17"/>
      <c r="D505" s="18"/>
      <c r="E505" s="18"/>
      <c r="F505" s="18"/>
      <c r="G505" s="43"/>
      <c r="H505" s="43"/>
      <c r="I505" s="43"/>
      <c r="J505" s="43"/>
      <c r="K505" s="43"/>
      <c r="L505" s="43"/>
      <c r="EA505" s="5"/>
    </row>
    <row r="506" spans="1:131" ht="13.15" x14ac:dyDescent="0.4">
      <c r="A506" s="38"/>
      <c r="B506" s="17"/>
      <c r="C506" s="17"/>
      <c r="D506" s="18"/>
      <c r="E506" s="18"/>
      <c r="F506" s="18"/>
      <c r="G506" s="43"/>
      <c r="H506" s="43"/>
      <c r="I506" s="43"/>
      <c r="J506" s="43"/>
      <c r="K506" s="43"/>
      <c r="L506" s="43"/>
      <c r="EA506" s="5"/>
    </row>
    <row r="507" spans="1:131" ht="13.15" x14ac:dyDescent="0.4">
      <c r="A507" s="38"/>
      <c r="B507" s="17"/>
      <c r="C507" s="17"/>
      <c r="D507" s="18"/>
      <c r="E507" s="18"/>
      <c r="F507" s="18"/>
      <c r="G507" s="43"/>
      <c r="H507" s="43"/>
      <c r="I507" s="43"/>
      <c r="J507" s="43"/>
      <c r="K507" s="43"/>
      <c r="L507" s="43"/>
      <c r="EA507" s="5"/>
    </row>
    <row r="508" spans="1:131" ht="13.15" x14ac:dyDescent="0.4">
      <c r="A508" s="38"/>
      <c r="B508" s="17"/>
      <c r="C508" s="17"/>
      <c r="D508" s="18"/>
      <c r="E508" s="18"/>
      <c r="F508" s="18"/>
      <c r="G508" s="43"/>
      <c r="H508" s="43"/>
      <c r="I508" s="43"/>
      <c r="J508" s="43"/>
      <c r="K508" s="43"/>
      <c r="L508" s="43"/>
      <c r="EA508" s="5"/>
    </row>
    <row r="509" spans="1:131" ht="13.15" x14ac:dyDescent="0.4">
      <c r="A509" s="38"/>
      <c r="B509" s="17"/>
      <c r="C509" s="17"/>
      <c r="D509" s="18"/>
      <c r="E509" s="18"/>
      <c r="F509" s="18"/>
      <c r="G509" s="43"/>
      <c r="H509" s="43"/>
      <c r="I509" s="43"/>
      <c r="J509" s="43"/>
      <c r="K509" s="43"/>
      <c r="L509" s="43"/>
      <c r="EA509" s="5"/>
    </row>
    <row r="510" spans="1:131" ht="13.15" x14ac:dyDescent="0.4">
      <c r="A510" s="38"/>
      <c r="B510" s="17"/>
      <c r="C510" s="17"/>
      <c r="D510" s="18"/>
      <c r="E510" s="18"/>
      <c r="F510" s="18"/>
      <c r="G510" s="43"/>
      <c r="H510" s="43"/>
      <c r="I510" s="43"/>
      <c r="J510" s="43"/>
      <c r="K510" s="43"/>
      <c r="L510" s="43"/>
      <c r="EA510" s="5"/>
    </row>
    <row r="511" spans="1:131" ht="13.15" x14ac:dyDescent="0.4">
      <c r="A511" s="38"/>
      <c r="B511" s="17"/>
      <c r="C511" s="17"/>
      <c r="D511" s="18"/>
      <c r="E511" s="18"/>
      <c r="F511" s="18"/>
      <c r="G511" s="43"/>
      <c r="H511" s="43"/>
      <c r="I511" s="43"/>
      <c r="J511" s="43"/>
      <c r="K511" s="43"/>
      <c r="L511" s="43"/>
      <c r="EA511" s="5"/>
    </row>
    <row r="512" spans="1:131" ht="13.15" x14ac:dyDescent="0.4">
      <c r="A512" s="38"/>
      <c r="B512" s="17"/>
      <c r="C512" s="17"/>
      <c r="D512" s="18"/>
      <c r="E512" s="18"/>
      <c r="F512" s="18"/>
      <c r="G512" s="43"/>
      <c r="H512" s="43"/>
      <c r="I512" s="43"/>
      <c r="J512" s="43"/>
      <c r="K512" s="43"/>
      <c r="L512" s="43"/>
      <c r="EA512" s="5"/>
    </row>
    <row r="513" spans="1:131" ht="13.15" x14ac:dyDescent="0.4">
      <c r="A513" s="38"/>
      <c r="B513" s="17"/>
      <c r="C513" s="17"/>
      <c r="D513" s="18"/>
      <c r="E513" s="18"/>
      <c r="F513" s="18"/>
      <c r="G513" s="43"/>
      <c r="H513" s="43"/>
      <c r="I513" s="43"/>
      <c r="J513" s="43"/>
      <c r="K513" s="43"/>
      <c r="L513" s="43"/>
      <c r="EA513" s="5"/>
    </row>
    <row r="514" spans="1:131" ht="13.15" x14ac:dyDescent="0.4">
      <c r="A514" s="38"/>
      <c r="B514" s="17"/>
      <c r="C514" s="17"/>
      <c r="D514" s="18"/>
      <c r="E514" s="18"/>
      <c r="F514" s="18"/>
      <c r="G514" s="43"/>
      <c r="H514" s="43"/>
      <c r="I514" s="43"/>
      <c r="J514" s="43"/>
      <c r="K514" s="43"/>
      <c r="L514" s="43"/>
      <c r="EA514" s="5"/>
    </row>
    <row r="515" spans="1:131" ht="13.15" x14ac:dyDescent="0.4">
      <c r="A515" s="38"/>
      <c r="B515" s="17"/>
      <c r="C515" s="17"/>
      <c r="D515" s="18"/>
      <c r="E515" s="18"/>
      <c r="F515" s="18"/>
      <c r="G515" s="43"/>
      <c r="H515" s="43"/>
      <c r="I515" s="43"/>
      <c r="J515" s="43"/>
      <c r="K515" s="43"/>
      <c r="L515" s="43"/>
      <c r="EA515" s="5"/>
    </row>
    <row r="516" spans="1:131" ht="13.15" x14ac:dyDescent="0.4">
      <c r="A516" s="38"/>
      <c r="B516" s="17"/>
      <c r="C516" s="17"/>
      <c r="D516" s="18"/>
      <c r="E516" s="18"/>
      <c r="F516" s="18"/>
      <c r="G516" s="43"/>
      <c r="H516" s="43"/>
      <c r="I516" s="43"/>
      <c r="J516" s="43"/>
      <c r="K516" s="43"/>
      <c r="L516" s="43"/>
      <c r="EA516" s="5"/>
    </row>
    <row r="517" spans="1:131" ht="13.15" x14ac:dyDescent="0.4">
      <c r="A517" s="38"/>
      <c r="B517" s="17"/>
      <c r="C517" s="17"/>
      <c r="D517" s="18"/>
      <c r="E517" s="18"/>
      <c r="F517" s="18"/>
      <c r="G517" s="43"/>
      <c r="H517" s="43"/>
      <c r="I517" s="43"/>
      <c r="J517" s="43"/>
      <c r="K517" s="43"/>
      <c r="L517" s="43"/>
      <c r="EA517" s="5"/>
    </row>
    <row r="518" spans="1:131" ht="13.15" x14ac:dyDescent="0.4">
      <c r="A518" s="38"/>
      <c r="B518" s="17"/>
      <c r="C518" s="17"/>
      <c r="D518" s="18"/>
      <c r="E518" s="18"/>
      <c r="F518" s="18"/>
      <c r="G518" s="43"/>
      <c r="H518" s="43"/>
      <c r="I518" s="43"/>
      <c r="J518" s="43"/>
      <c r="K518" s="43"/>
      <c r="L518" s="43"/>
      <c r="EA518" s="5"/>
    </row>
    <row r="519" spans="1:131" ht="13.15" x14ac:dyDescent="0.4">
      <c r="A519" s="38"/>
      <c r="B519" s="17"/>
      <c r="C519" s="17"/>
      <c r="D519" s="18"/>
      <c r="E519" s="18"/>
      <c r="F519" s="18"/>
      <c r="G519" s="43"/>
      <c r="H519" s="43"/>
      <c r="I519" s="43"/>
      <c r="J519" s="43"/>
      <c r="K519" s="43"/>
      <c r="L519" s="43"/>
      <c r="EA519" s="5"/>
    </row>
    <row r="520" spans="1:131" ht="13.15" x14ac:dyDescent="0.4">
      <c r="A520" s="38"/>
      <c r="B520" s="17"/>
      <c r="C520" s="17"/>
      <c r="D520" s="18"/>
      <c r="E520" s="18"/>
      <c r="F520" s="18"/>
      <c r="G520" s="43"/>
      <c r="H520" s="43"/>
      <c r="I520" s="43"/>
      <c r="J520" s="43"/>
      <c r="K520" s="43"/>
      <c r="L520" s="43"/>
      <c r="EA520" s="5"/>
    </row>
    <row r="521" spans="1:131" ht="13.15" x14ac:dyDescent="0.4">
      <c r="A521" s="38"/>
      <c r="B521" s="17"/>
      <c r="C521" s="17"/>
      <c r="D521" s="18"/>
      <c r="E521" s="18"/>
      <c r="F521" s="18"/>
      <c r="G521" s="43"/>
      <c r="H521" s="43"/>
      <c r="I521" s="43"/>
      <c r="J521" s="43"/>
      <c r="K521" s="43"/>
      <c r="L521" s="43"/>
      <c r="EA521" s="5"/>
    </row>
    <row r="522" spans="1:131" ht="13.15" x14ac:dyDescent="0.4">
      <c r="A522" s="38"/>
      <c r="B522" s="17"/>
      <c r="C522" s="17"/>
      <c r="D522" s="18"/>
      <c r="E522" s="18"/>
      <c r="F522" s="18"/>
      <c r="G522" s="43"/>
      <c r="H522" s="43"/>
      <c r="I522" s="43"/>
      <c r="J522" s="43"/>
      <c r="K522" s="43"/>
      <c r="L522" s="43"/>
      <c r="EA522" s="5"/>
    </row>
    <row r="523" spans="1:131" ht="13.15" x14ac:dyDescent="0.4">
      <c r="A523" s="38"/>
      <c r="B523" s="17"/>
      <c r="C523" s="17"/>
      <c r="D523" s="18"/>
      <c r="E523" s="18"/>
      <c r="F523" s="18"/>
      <c r="G523" s="43"/>
      <c r="H523" s="43"/>
      <c r="I523" s="43"/>
      <c r="J523" s="43"/>
      <c r="K523" s="43"/>
      <c r="L523" s="43"/>
      <c r="EA523" s="5"/>
    </row>
    <row r="524" spans="1:131" ht="13.15" x14ac:dyDescent="0.4">
      <c r="A524" s="38"/>
      <c r="B524" s="17"/>
      <c r="C524" s="17"/>
      <c r="D524" s="18"/>
      <c r="E524" s="18"/>
      <c r="F524" s="18"/>
      <c r="G524" s="43"/>
      <c r="H524" s="43"/>
      <c r="I524" s="43"/>
      <c r="J524" s="43"/>
      <c r="K524" s="43"/>
      <c r="L524" s="43"/>
      <c r="EA524" s="5"/>
    </row>
    <row r="525" spans="1:131" ht="13.15" x14ac:dyDescent="0.4">
      <c r="A525" s="38"/>
      <c r="B525" s="17"/>
      <c r="C525" s="17"/>
      <c r="D525" s="18"/>
      <c r="E525" s="18"/>
      <c r="F525" s="18"/>
      <c r="G525" s="43"/>
      <c r="H525" s="43"/>
      <c r="I525" s="43"/>
      <c r="J525" s="43"/>
      <c r="K525" s="43"/>
      <c r="L525" s="43"/>
      <c r="EA525" s="5"/>
    </row>
    <row r="526" spans="1:131" ht="13.15" x14ac:dyDescent="0.4">
      <c r="A526" s="38"/>
      <c r="B526" s="17"/>
      <c r="C526" s="17"/>
      <c r="D526" s="18"/>
      <c r="E526" s="18"/>
      <c r="F526" s="18"/>
      <c r="G526" s="43"/>
      <c r="H526" s="43"/>
      <c r="I526" s="43"/>
      <c r="J526" s="43"/>
      <c r="K526" s="43"/>
      <c r="L526" s="43"/>
      <c r="EA526" s="5"/>
    </row>
    <row r="527" spans="1:131" ht="13.15" x14ac:dyDescent="0.4">
      <c r="A527" s="38"/>
      <c r="B527" s="17"/>
      <c r="C527" s="17"/>
      <c r="D527" s="18"/>
      <c r="E527" s="18"/>
      <c r="F527" s="18"/>
      <c r="G527" s="43"/>
      <c r="H527" s="43"/>
      <c r="I527" s="43"/>
      <c r="J527" s="43"/>
      <c r="K527" s="43"/>
      <c r="L527" s="43"/>
      <c r="EA527" s="5"/>
    </row>
    <row r="528" spans="1:131" ht="13.15" x14ac:dyDescent="0.4">
      <c r="A528" s="38"/>
      <c r="B528" s="17"/>
      <c r="C528" s="17"/>
      <c r="D528" s="18"/>
      <c r="E528" s="18"/>
      <c r="F528" s="18"/>
      <c r="G528" s="43"/>
      <c r="H528" s="43"/>
      <c r="I528" s="43"/>
      <c r="J528" s="43"/>
      <c r="K528" s="43"/>
      <c r="L528" s="43"/>
      <c r="EA528" s="5"/>
    </row>
    <row r="529" spans="1:131" ht="13.15" x14ac:dyDescent="0.4">
      <c r="A529" s="38"/>
      <c r="B529" s="17"/>
      <c r="C529" s="17"/>
      <c r="D529" s="18"/>
      <c r="E529" s="18"/>
      <c r="F529" s="18"/>
      <c r="G529" s="43"/>
      <c r="H529" s="43"/>
      <c r="I529" s="43"/>
      <c r="J529" s="43"/>
      <c r="K529" s="43"/>
      <c r="L529" s="43"/>
      <c r="EA529" s="5"/>
    </row>
    <row r="530" spans="1:131" ht="13.15" x14ac:dyDescent="0.4">
      <c r="A530" s="38"/>
      <c r="B530" s="17"/>
      <c r="C530" s="17"/>
      <c r="D530" s="18"/>
      <c r="E530" s="18"/>
      <c r="F530" s="18"/>
      <c r="G530" s="43"/>
      <c r="H530" s="43"/>
      <c r="I530" s="43"/>
      <c r="J530" s="43"/>
      <c r="K530" s="43"/>
      <c r="L530" s="43"/>
      <c r="EA530" s="5"/>
    </row>
    <row r="531" spans="1:131" ht="13.15" x14ac:dyDescent="0.4">
      <c r="A531" s="38"/>
      <c r="B531" s="17"/>
      <c r="C531" s="17"/>
      <c r="D531" s="18"/>
      <c r="E531" s="18"/>
      <c r="F531" s="18"/>
      <c r="G531" s="43"/>
      <c r="H531" s="43"/>
      <c r="I531" s="43"/>
      <c r="J531" s="43"/>
      <c r="K531" s="43"/>
      <c r="L531" s="43"/>
      <c r="EA531" s="5"/>
    </row>
    <row r="532" spans="1:131" ht="13.15" x14ac:dyDescent="0.4">
      <c r="A532" s="38"/>
      <c r="B532" s="17"/>
      <c r="C532" s="17"/>
      <c r="D532" s="18"/>
      <c r="E532" s="18"/>
      <c r="F532" s="18"/>
      <c r="G532" s="43"/>
      <c r="H532" s="43"/>
      <c r="I532" s="43"/>
      <c r="J532" s="43"/>
      <c r="K532" s="43"/>
      <c r="L532" s="43"/>
      <c r="EA532" s="5"/>
    </row>
    <row r="533" spans="1:131" ht="13.15" x14ac:dyDescent="0.4">
      <c r="A533" s="38"/>
      <c r="B533" s="17"/>
      <c r="C533" s="17"/>
      <c r="D533" s="18"/>
      <c r="E533" s="18"/>
      <c r="F533" s="18"/>
      <c r="G533" s="43"/>
      <c r="H533" s="43"/>
      <c r="I533" s="43"/>
      <c r="J533" s="43"/>
      <c r="K533" s="43"/>
      <c r="L533" s="43"/>
      <c r="EA533" s="5"/>
    </row>
    <row r="534" spans="1:131" ht="13.15" x14ac:dyDescent="0.4">
      <c r="A534" s="38"/>
      <c r="B534" s="17"/>
      <c r="C534" s="17"/>
      <c r="D534" s="18"/>
      <c r="E534" s="18"/>
      <c r="F534" s="18"/>
      <c r="G534" s="43"/>
      <c r="H534" s="43"/>
      <c r="I534" s="43"/>
      <c r="J534" s="43"/>
      <c r="K534" s="43"/>
      <c r="L534" s="43"/>
      <c r="EA534" s="5"/>
    </row>
    <row r="535" spans="1:131" ht="13.15" x14ac:dyDescent="0.4">
      <c r="A535" s="38"/>
      <c r="B535" s="17"/>
      <c r="C535" s="17"/>
      <c r="D535" s="18"/>
      <c r="E535" s="18"/>
      <c r="F535" s="18"/>
      <c r="G535" s="43"/>
      <c r="H535" s="43"/>
      <c r="I535" s="43"/>
      <c r="J535" s="43"/>
      <c r="K535" s="43"/>
      <c r="L535" s="43"/>
      <c r="EA535" s="5"/>
    </row>
    <row r="536" spans="1:131" ht="13.15" x14ac:dyDescent="0.4">
      <c r="A536" s="38"/>
      <c r="B536" s="17"/>
      <c r="C536" s="17"/>
      <c r="D536" s="18"/>
      <c r="E536" s="18"/>
      <c r="F536" s="18"/>
      <c r="G536" s="43"/>
      <c r="H536" s="43"/>
      <c r="I536" s="43"/>
      <c r="J536" s="43"/>
      <c r="K536" s="43"/>
      <c r="L536" s="43"/>
      <c r="EA536" s="5"/>
    </row>
    <row r="537" spans="1:131" ht="13.15" x14ac:dyDescent="0.4">
      <c r="A537" s="38"/>
      <c r="B537" s="17"/>
      <c r="C537" s="17"/>
      <c r="D537" s="18"/>
      <c r="E537" s="18"/>
      <c r="F537" s="18"/>
      <c r="G537" s="43"/>
      <c r="H537" s="43"/>
      <c r="I537" s="43"/>
      <c r="J537" s="43"/>
      <c r="K537" s="43"/>
      <c r="L537" s="43"/>
      <c r="EA537" s="5"/>
    </row>
    <row r="538" spans="1:131" ht="13.15" x14ac:dyDescent="0.4">
      <c r="A538" s="38"/>
      <c r="B538" s="17"/>
      <c r="C538" s="17"/>
      <c r="D538" s="18"/>
      <c r="E538" s="18"/>
      <c r="F538" s="18"/>
      <c r="G538" s="43"/>
      <c r="H538" s="43"/>
      <c r="I538" s="43"/>
      <c r="J538" s="43"/>
      <c r="K538" s="43"/>
      <c r="L538" s="43"/>
      <c r="EA538" s="5"/>
    </row>
    <row r="539" spans="1:131" ht="13.15" x14ac:dyDescent="0.4">
      <c r="A539" s="38"/>
      <c r="B539" s="17"/>
      <c r="C539" s="17"/>
      <c r="D539" s="18"/>
      <c r="E539" s="18"/>
      <c r="F539" s="18"/>
      <c r="G539" s="43"/>
      <c r="H539" s="43"/>
      <c r="I539" s="43"/>
      <c r="J539" s="43"/>
      <c r="K539" s="43"/>
      <c r="L539" s="43"/>
      <c r="EA539" s="5"/>
    </row>
    <row r="540" spans="1:131" ht="13.15" x14ac:dyDescent="0.4">
      <c r="A540" s="38"/>
      <c r="B540" s="17"/>
      <c r="C540" s="17"/>
      <c r="D540" s="18"/>
      <c r="E540" s="18"/>
      <c r="F540" s="18"/>
      <c r="G540" s="43"/>
      <c r="H540" s="43"/>
      <c r="I540" s="43"/>
      <c r="J540" s="43"/>
      <c r="K540" s="43"/>
      <c r="L540" s="43"/>
      <c r="EA540" s="5"/>
    </row>
    <row r="541" spans="1:131" ht="13.15" x14ac:dyDescent="0.4">
      <c r="A541" s="38"/>
      <c r="B541" s="17"/>
      <c r="C541" s="17"/>
      <c r="D541" s="18"/>
      <c r="E541" s="18"/>
      <c r="F541" s="18"/>
      <c r="G541" s="43"/>
      <c r="H541" s="43"/>
      <c r="I541" s="43"/>
      <c r="J541" s="43"/>
      <c r="K541" s="43"/>
      <c r="L541" s="43"/>
      <c r="EA541" s="5"/>
    </row>
    <row r="542" spans="1:131" ht="13.15" x14ac:dyDescent="0.4">
      <c r="A542" s="38"/>
      <c r="B542" s="17"/>
      <c r="C542" s="17"/>
      <c r="D542" s="18"/>
      <c r="E542" s="18"/>
      <c r="F542" s="18"/>
      <c r="G542" s="43"/>
      <c r="H542" s="43"/>
      <c r="I542" s="43"/>
      <c r="J542" s="43"/>
      <c r="K542" s="43"/>
      <c r="L542" s="43"/>
      <c r="EA542" s="5"/>
    </row>
    <row r="543" spans="1:131" ht="13.15" x14ac:dyDescent="0.4">
      <c r="A543" s="38"/>
      <c r="B543" s="17"/>
      <c r="C543" s="17"/>
      <c r="D543" s="18"/>
      <c r="E543" s="18"/>
      <c r="F543" s="18"/>
      <c r="G543" s="43"/>
      <c r="H543" s="43"/>
      <c r="I543" s="43"/>
      <c r="J543" s="43"/>
      <c r="K543" s="43"/>
      <c r="L543" s="43"/>
      <c r="EA543" s="5"/>
    </row>
    <row r="544" spans="1:131" ht="13.15" x14ac:dyDescent="0.4">
      <c r="A544" s="38"/>
      <c r="B544" s="17"/>
      <c r="C544" s="17"/>
      <c r="D544" s="18"/>
      <c r="E544" s="18"/>
      <c r="F544" s="18"/>
      <c r="G544" s="43"/>
      <c r="H544" s="43"/>
      <c r="I544" s="43"/>
      <c r="J544" s="43"/>
      <c r="K544" s="43"/>
      <c r="L544" s="43"/>
      <c r="EA544" s="5"/>
    </row>
    <row r="545" spans="1:131" ht="13.15" x14ac:dyDescent="0.4">
      <c r="A545" s="38"/>
      <c r="B545" s="17"/>
      <c r="C545" s="17"/>
      <c r="D545" s="18"/>
      <c r="E545" s="18"/>
      <c r="F545" s="18"/>
      <c r="G545" s="43"/>
      <c r="H545" s="43"/>
      <c r="I545" s="43"/>
      <c r="J545" s="43"/>
      <c r="K545" s="43"/>
      <c r="L545" s="43"/>
      <c r="EA545" s="5"/>
    </row>
    <row r="546" spans="1:131" ht="13.15" x14ac:dyDescent="0.4">
      <c r="A546" s="38"/>
      <c r="B546" s="17"/>
      <c r="C546" s="17"/>
      <c r="D546" s="18"/>
      <c r="E546" s="18"/>
      <c r="F546" s="18"/>
      <c r="G546" s="43"/>
      <c r="H546" s="43"/>
      <c r="I546" s="43"/>
      <c r="J546" s="43"/>
      <c r="K546" s="43"/>
      <c r="L546" s="43"/>
      <c r="EA546" s="5"/>
    </row>
    <row r="547" spans="1:131" ht="13.15" x14ac:dyDescent="0.4">
      <c r="A547" s="38"/>
      <c r="B547" s="17"/>
      <c r="C547" s="17"/>
      <c r="D547" s="18"/>
      <c r="E547" s="18"/>
      <c r="F547" s="18"/>
      <c r="G547" s="43"/>
      <c r="H547" s="43"/>
      <c r="I547" s="43"/>
      <c r="J547" s="43"/>
      <c r="K547" s="43"/>
      <c r="L547" s="43"/>
      <c r="EA547" s="5"/>
    </row>
    <row r="548" spans="1:131" ht="13.15" x14ac:dyDescent="0.4">
      <c r="A548" s="38"/>
      <c r="B548" s="17"/>
      <c r="C548" s="17"/>
      <c r="D548" s="18"/>
      <c r="E548" s="18"/>
      <c r="F548" s="18"/>
      <c r="G548" s="43"/>
      <c r="H548" s="43"/>
      <c r="I548" s="43"/>
      <c r="J548" s="43"/>
      <c r="K548" s="43"/>
      <c r="L548" s="43"/>
      <c r="EA548" s="5"/>
    </row>
    <row r="549" spans="1:131" ht="13.15" x14ac:dyDescent="0.4">
      <c r="A549" s="38"/>
      <c r="B549" s="17"/>
      <c r="C549" s="17"/>
      <c r="D549" s="18"/>
      <c r="E549" s="18"/>
      <c r="F549" s="18"/>
      <c r="G549" s="43"/>
      <c r="H549" s="43"/>
      <c r="I549" s="43"/>
      <c r="J549" s="43"/>
      <c r="K549" s="43"/>
      <c r="L549" s="43"/>
      <c r="EA549" s="5"/>
    </row>
    <row r="550" spans="1:131" ht="13.15" x14ac:dyDescent="0.4">
      <c r="A550" s="38"/>
      <c r="B550" s="17"/>
      <c r="C550" s="17"/>
      <c r="D550" s="18"/>
      <c r="E550" s="18"/>
      <c r="F550" s="18"/>
      <c r="G550" s="43"/>
      <c r="H550" s="43"/>
      <c r="I550" s="43"/>
      <c r="J550" s="43"/>
      <c r="K550" s="43"/>
      <c r="L550" s="43"/>
      <c r="EA550" s="5"/>
    </row>
    <row r="551" spans="1:131" ht="13.15" x14ac:dyDescent="0.4">
      <c r="A551" s="38"/>
      <c r="B551" s="17"/>
      <c r="C551" s="17"/>
      <c r="D551" s="18"/>
      <c r="E551" s="18"/>
      <c r="F551" s="18"/>
      <c r="G551" s="43"/>
      <c r="H551" s="43"/>
      <c r="I551" s="43"/>
      <c r="J551" s="43"/>
      <c r="K551" s="43"/>
      <c r="L551" s="43"/>
      <c r="EA551" s="5"/>
    </row>
    <row r="552" spans="1:131" ht="13.15" x14ac:dyDescent="0.4">
      <c r="A552" s="38"/>
      <c r="B552" s="17"/>
      <c r="C552" s="17"/>
      <c r="D552" s="18"/>
      <c r="E552" s="18"/>
      <c r="F552" s="18"/>
      <c r="G552" s="43"/>
      <c r="H552" s="43"/>
      <c r="I552" s="43"/>
      <c r="J552" s="43"/>
      <c r="K552" s="43"/>
      <c r="L552" s="43"/>
      <c r="EA552" s="5"/>
    </row>
    <row r="553" spans="1:131" ht="13.15" x14ac:dyDescent="0.4">
      <c r="A553" s="38"/>
      <c r="B553" s="17"/>
      <c r="C553" s="17"/>
      <c r="D553" s="18"/>
      <c r="E553" s="18"/>
      <c r="F553" s="18"/>
      <c r="G553" s="43"/>
      <c r="H553" s="43"/>
      <c r="I553" s="43"/>
      <c r="J553" s="43"/>
      <c r="K553" s="43"/>
      <c r="L553" s="43"/>
      <c r="EA553" s="5"/>
    </row>
    <row r="554" spans="1:131" ht="13.15" x14ac:dyDescent="0.4">
      <c r="A554" s="38"/>
      <c r="B554" s="17"/>
      <c r="C554" s="17"/>
      <c r="D554" s="18"/>
      <c r="E554" s="18"/>
      <c r="F554" s="18"/>
      <c r="G554" s="43"/>
      <c r="H554" s="43"/>
      <c r="I554" s="43"/>
      <c r="J554" s="43"/>
      <c r="K554" s="43"/>
      <c r="L554" s="43"/>
      <c r="EA554" s="5"/>
    </row>
    <row r="555" spans="1:131" ht="13.15" x14ac:dyDescent="0.4">
      <c r="A555" s="38"/>
      <c r="B555" s="17"/>
      <c r="C555" s="17"/>
      <c r="D555" s="18"/>
      <c r="E555" s="18"/>
      <c r="F555" s="18"/>
      <c r="G555" s="43"/>
      <c r="H555" s="43"/>
      <c r="I555" s="43"/>
      <c r="J555" s="43"/>
      <c r="K555" s="43"/>
      <c r="L555" s="43"/>
      <c r="EA555" s="5"/>
    </row>
    <row r="556" spans="1:131" ht="13.15" x14ac:dyDescent="0.4">
      <c r="A556" s="38"/>
      <c r="B556" s="17"/>
      <c r="C556" s="17"/>
      <c r="D556" s="18"/>
      <c r="E556" s="18"/>
      <c r="F556" s="18"/>
      <c r="G556" s="43"/>
      <c r="H556" s="43"/>
      <c r="I556" s="43"/>
      <c r="J556" s="43"/>
      <c r="K556" s="43"/>
      <c r="L556" s="43"/>
      <c r="EA556" s="5"/>
    </row>
    <row r="557" spans="1:131" ht="13.15" x14ac:dyDescent="0.4">
      <c r="A557" s="38"/>
      <c r="B557" s="17"/>
      <c r="C557" s="17"/>
      <c r="D557" s="18"/>
      <c r="E557" s="18"/>
      <c r="F557" s="18"/>
      <c r="G557" s="43"/>
      <c r="H557" s="43"/>
      <c r="I557" s="43"/>
      <c r="J557" s="43"/>
      <c r="K557" s="43"/>
      <c r="L557" s="43"/>
      <c r="EA557" s="5"/>
    </row>
    <row r="558" spans="1:131" ht="13.15" x14ac:dyDescent="0.4">
      <c r="A558" s="38"/>
      <c r="B558" s="17"/>
      <c r="C558" s="17"/>
      <c r="D558" s="18"/>
      <c r="E558" s="18"/>
      <c r="F558" s="18"/>
      <c r="G558" s="43"/>
      <c r="H558" s="43"/>
      <c r="I558" s="43"/>
      <c r="J558" s="43"/>
      <c r="K558" s="43"/>
      <c r="L558" s="43"/>
      <c r="EA558" s="5"/>
    </row>
    <row r="559" spans="1:131" ht="13.15" x14ac:dyDescent="0.4">
      <c r="A559" s="38"/>
      <c r="B559" s="17"/>
      <c r="C559" s="17"/>
      <c r="D559" s="18"/>
      <c r="E559" s="18"/>
      <c r="F559" s="18"/>
      <c r="G559" s="43"/>
      <c r="H559" s="43"/>
      <c r="I559" s="43"/>
      <c r="J559" s="43"/>
      <c r="K559" s="43"/>
      <c r="L559" s="43"/>
      <c r="EA559" s="5"/>
    </row>
    <row r="560" spans="1:131" ht="13.15" x14ac:dyDescent="0.4">
      <c r="A560" s="38"/>
      <c r="B560" s="17"/>
      <c r="C560" s="17"/>
      <c r="D560" s="18"/>
      <c r="E560" s="18"/>
      <c r="F560" s="18"/>
      <c r="G560" s="43"/>
      <c r="H560" s="43"/>
      <c r="I560" s="43"/>
      <c r="J560" s="43"/>
      <c r="K560" s="43"/>
      <c r="L560" s="43"/>
      <c r="EA560" s="5"/>
    </row>
    <row r="561" spans="1:131" ht="13.15" x14ac:dyDescent="0.4">
      <c r="A561" s="38"/>
      <c r="B561" s="17"/>
      <c r="C561" s="17"/>
      <c r="D561" s="18"/>
      <c r="E561" s="18"/>
      <c r="F561" s="18"/>
      <c r="G561" s="43"/>
      <c r="H561" s="43"/>
      <c r="I561" s="43"/>
      <c r="J561" s="43"/>
      <c r="K561" s="43"/>
      <c r="L561" s="43"/>
      <c r="EA561" s="5"/>
    </row>
    <row r="562" spans="1:131" ht="13.15" x14ac:dyDescent="0.4">
      <c r="A562" s="38"/>
      <c r="B562" s="17"/>
      <c r="C562" s="17"/>
      <c r="D562" s="18"/>
      <c r="E562" s="18"/>
      <c r="F562" s="18"/>
      <c r="G562" s="43"/>
      <c r="H562" s="43"/>
      <c r="I562" s="43"/>
      <c r="J562" s="43"/>
      <c r="K562" s="43"/>
      <c r="L562" s="43"/>
      <c r="EA562" s="5"/>
    </row>
    <row r="563" spans="1:131" ht="13.15" x14ac:dyDescent="0.4">
      <c r="A563" s="38"/>
      <c r="B563" s="17"/>
      <c r="C563" s="17"/>
      <c r="D563" s="18"/>
      <c r="E563" s="18"/>
      <c r="F563" s="18"/>
      <c r="G563" s="43"/>
      <c r="H563" s="43"/>
      <c r="I563" s="43"/>
      <c r="J563" s="43"/>
      <c r="K563" s="43"/>
      <c r="L563" s="43"/>
      <c r="EA563" s="5"/>
    </row>
    <row r="564" spans="1:131" ht="13.15" x14ac:dyDescent="0.4">
      <c r="A564" s="38"/>
      <c r="B564" s="17"/>
      <c r="C564" s="17"/>
      <c r="D564" s="18"/>
      <c r="E564" s="18"/>
      <c r="F564" s="18"/>
      <c r="G564" s="43"/>
      <c r="H564" s="43"/>
      <c r="I564" s="43"/>
      <c r="J564" s="43"/>
      <c r="K564" s="43"/>
      <c r="L564" s="43"/>
      <c r="EA564" s="5"/>
    </row>
    <row r="565" spans="1:131" ht="13.15" x14ac:dyDescent="0.4">
      <c r="A565" s="38"/>
      <c r="B565" s="17"/>
      <c r="C565" s="17"/>
      <c r="D565" s="18"/>
      <c r="E565" s="18"/>
      <c r="F565" s="18"/>
      <c r="G565" s="43"/>
      <c r="H565" s="43"/>
      <c r="I565" s="43"/>
      <c r="J565" s="43"/>
      <c r="K565" s="43"/>
      <c r="L565" s="43"/>
      <c r="EA565" s="5"/>
    </row>
    <row r="566" spans="1:131" ht="13.15" x14ac:dyDescent="0.4">
      <c r="A566" s="38"/>
      <c r="B566" s="17"/>
      <c r="C566" s="17"/>
      <c r="D566" s="18"/>
      <c r="E566" s="18"/>
      <c r="F566" s="18"/>
      <c r="G566" s="43"/>
      <c r="H566" s="43"/>
      <c r="I566" s="43"/>
      <c r="J566" s="43"/>
      <c r="K566" s="43"/>
      <c r="L566" s="43"/>
      <c r="EA566" s="5"/>
    </row>
    <row r="567" spans="1:131" ht="13.15" x14ac:dyDescent="0.4">
      <c r="A567" s="38"/>
      <c r="B567" s="17"/>
      <c r="C567" s="17"/>
      <c r="D567" s="18"/>
      <c r="E567" s="18"/>
      <c r="F567" s="18"/>
      <c r="G567" s="43"/>
      <c r="H567" s="43"/>
      <c r="I567" s="43"/>
      <c r="J567" s="43"/>
      <c r="K567" s="43"/>
      <c r="L567" s="43"/>
      <c r="EA567" s="5"/>
    </row>
    <row r="568" spans="1:131" ht="13.15" x14ac:dyDescent="0.4">
      <c r="A568" s="38"/>
      <c r="B568" s="17"/>
      <c r="C568" s="17"/>
      <c r="D568" s="18"/>
      <c r="E568" s="18"/>
      <c r="F568" s="18"/>
      <c r="G568" s="43"/>
      <c r="H568" s="43"/>
      <c r="I568" s="43"/>
      <c r="J568" s="43"/>
      <c r="K568" s="43"/>
      <c r="L568" s="43"/>
      <c r="EA568" s="5"/>
    </row>
    <row r="569" spans="1:131" ht="13.15" x14ac:dyDescent="0.4">
      <c r="A569" s="38"/>
      <c r="B569" s="17"/>
      <c r="C569" s="17"/>
      <c r="D569" s="18"/>
      <c r="E569" s="18"/>
      <c r="F569" s="18"/>
      <c r="G569" s="43"/>
      <c r="H569" s="43"/>
      <c r="I569" s="43"/>
      <c r="J569" s="43"/>
      <c r="K569" s="43"/>
      <c r="L569" s="43"/>
      <c r="EA569" s="5"/>
    </row>
    <row r="570" spans="1:131" ht="13.15" x14ac:dyDescent="0.4">
      <c r="A570" s="38"/>
      <c r="B570" s="17"/>
      <c r="C570" s="17"/>
      <c r="D570" s="18"/>
      <c r="E570" s="18"/>
      <c r="F570" s="18"/>
      <c r="G570" s="43"/>
      <c r="H570" s="43"/>
      <c r="I570" s="43"/>
      <c r="J570" s="43"/>
      <c r="K570" s="43"/>
      <c r="L570" s="43"/>
      <c r="EA570" s="5"/>
    </row>
    <row r="571" spans="1:131" ht="13.15" x14ac:dyDescent="0.4">
      <c r="A571" s="38"/>
      <c r="B571" s="17"/>
      <c r="C571" s="17"/>
      <c r="D571" s="18"/>
      <c r="E571" s="18"/>
      <c r="F571" s="18"/>
      <c r="G571" s="43"/>
      <c r="H571" s="43"/>
      <c r="I571" s="43"/>
      <c r="J571" s="43"/>
      <c r="K571" s="43"/>
      <c r="L571" s="43"/>
      <c r="EA571" s="5"/>
    </row>
    <row r="572" spans="1:131" ht="13.15" x14ac:dyDescent="0.4">
      <c r="A572" s="38"/>
      <c r="B572" s="17"/>
      <c r="C572" s="17"/>
      <c r="D572" s="18"/>
      <c r="E572" s="18"/>
      <c r="F572" s="18"/>
      <c r="G572" s="43"/>
      <c r="H572" s="43"/>
      <c r="I572" s="43"/>
      <c r="J572" s="43"/>
      <c r="K572" s="43"/>
      <c r="L572" s="43"/>
      <c r="EA572" s="5"/>
    </row>
    <row r="573" spans="1:131" ht="13.15" x14ac:dyDescent="0.4">
      <c r="A573" s="38"/>
      <c r="B573" s="17"/>
      <c r="C573" s="17"/>
      <c r="D573" s="18"/>
      <c r="E573" s="18"/>
      <c r="F573" s="18"/>
      <c r="G573" s="43"/>
      <c r="H573" s="43"/>
      <c r="I573" s="43"/>
      <c r="J573" s="43"/>
      <c r="K573" s="43"/>
      <c r="L573" s="43"/>
      <c r="EA573" s="5"/>
    </row>
    <row r="574" spans="1:131" ht="13.15" x14ac:dyDescent="0.4">
      <c r="A574" s="38"/>
      <c r="B574" s="17"/>
      <c r="C574" s="17"/>
      <c r="D574" s="18"/>
      <c r="E574" s="18"/>
      <c r="F574" s="18"/>
      <c r="G574" s="43"/>
      <c r="H574" s="43"/>
      <c r="I574" s="43"/>
      <c r="J574" s="43"/>
      <c r="K574" s="43"/>
      <c r="L574" s="43"/>
      <c r="EA574" s="5"/>
    </row>
    <row r="575" spans="1:131" ht="13.15" x14ac:dyDescent="0.4">
      <c r="A575" s="38"/>
      <c r="B575" s="17"/>
      <c r="C575" s="17"/>
      <c r="D575" s="18"/>
      <c r="E575" s="18"/>
      <c r="F575" s="18"/>
      <c r="G575" s="43"/>
      <c r="H575" s="43"/>
      <c r="I575" s="43"/>
      <c r="J575" s="43"/>
      <c r="K575" s="43"/>
      <c r="L575" s="43"/>
      <c r="EA575" s="5"/>
    </row>
    <row r="576" spans="1:131" ht="13.15" x14ac:dyDescent="0.4">
      <c r="A576" s="38"/>
      <c r="B576" s="17"/>
      <c r="C576" s="17"/>
      <c r="D576" s="18"/>
      <c r="E576" s="18"/>
      <c r="F576" s="18"/>
      <c r="G576" s="43"/>
      <c r="H576" s="43"/>
      <c r="I576" s="43"/>
      <c r="J576" s="43"/>
      <c r="K576" s="43"/>
      <c r="L576" s="43"/>
      <c r="EA576" s="5"/>
    </row>
    <row r="577" spans="1:131" ht="13.15" x14ac:dyDescent="0.4">
      <c r="A577" s="38"/>
      <c r="B577" s="17"/>
      <c r="C577" s="17"/>
      <c r="D577" s="18"/>
      <c r="E577" s="18"/>
      <c r="F577" s="18"/>
      <c r="G577" s="43"/>
      <c r="H577" s="43"/>
      <c r="I577" s="43"/>
      <c r="J577" s="43"/>
      <c r="K577" s="43"/>
      <c r="L577" s="43"/>
      <c r="EA577" s="5"/>
    </row>
    <row r="578" spans="1:131" ht="13.15" x14ac:dyDescent="0.4">
      <c r="A578" s="38"/>
      <c r="B578" s="17"/>
      <c r="C578" s="17"/>
      <c r="D578" s="18"/>
      <c r="E578" s="18"/>
      <c r="F578" s="18"/>
      <c r="G578" s="43"/>
      <c r="H578" s="43"/>
      <c r="I578" s="43"/>
      <c r="J578" s="43"/>
      <c r="K578" s="43"/>
      <c r="L578" s="43"/>
      <c r="EA578" s="5"/>
    </row>
    <row r="579" spans="1:131" ht="13.15" x14ac:dyDescent="0.4">
      <c r="A579" s="38"/>
      <c r="B579" s="17"/>
      <c r="C579" s="17"/>
      <c r="D579" s="18"/>
      <c r="E579" s="18"/>
      <c r="F579" s="18"/>
      <c r="G579" s="43"/>
      <c r="H579" s="43"/>
      <c r="I579" s="43"/>
      <c r="J579" s="43"/>
      <c r="K579" s="43"/>
      <c r="L579" s="43"/>
      <c r="EA579" s="5"/>
    </row>
    <row r="580" spans="1:131" ht="13.15" x14ac:dyDescent="0.4">
      <c r="A580" s="38"/>
      <c r="B580" s="17"/>
      <c r="C580" s="17"/>
      <c r="D580" s="18"/>
      <c r="E580" s="18"/>
      <c r="F580" s="18"/>
      <c r="G580" s="43"/>
      <c r="H580" s="43"/>
      <c r="I580" s="43"/>
      <c r="J580" s="43"/>
      <c r="K580" s="43"/>
      <c r="L580" s="43"/>
      <c r="EA580" s="5"/>
    </row>
    <row r="581" spans="1:131" ht="13.15" x14ac:dyDescent="0.4">
      <c r="A581" s="38"/>
      <c r="B581" s="17"/>
      <c r="C581" s="17"/>
      <c r="D581" s="18"/>
      <c r="E581" s="18"/>
      <c r="F581" s="18"/>
      <c r="G581" s="43"/>
      <c r="H581" s="43"/>
      <c r="I581" s="43"/>
      <c r="J581" s="43"/>
      <c r="K581" s="43"/>
      <c r="L581" s="43"/>
      <c r="EA581" s="5"/>
    </row>
    <row r="582" spans="1:131" ht="13.15" x14ac:dyDescent="0.4">
      <c r="A582" s="38"/>
      <c r="B582" s="17"/>
      <c r="C582" s="17"/>
      <c r="D582" s="18"/>
      <c r="E582" s="18"/>
      <c r="F582" s="18"/>
      <c r="G582" s="43"/>
      <c r="H582" s="43"/>
      <c r="I582" s="43"/>
      <c r="J582" s="43"/>
      <c r="K582" s="43"/>
      <c r="L582" s="43"/>
      <c r="EA582" s="5"/>
    </row>
    <row r="583" spans="1:131" ht="13.15" x14ac:dyDescent="0.4">
      <c r="A583" s="38"/>
      <c r="B583" s="17"/>
      <c r="C583" s="17"/>
      <c r="D583" s="18"/>
      <c r="E583" s="18"/>
      <c r="F583" s="18"/>
      <c r="G583" s="43"/>
      <c r="H583" s="43"/>
      <c r="I583" s="43"/>
      <c r="J583" s="43"/>
      <c r="K583" s="43"/>
      <c r="L583" s="43"/>
      <c r="EA583" s="5"/>
    </row>
    <row r="584" spans="1:131" ht="13.15" x14ac:dyDescent="0.4">
      <c r="A584" s="38"/>
      <c r="B584" s="17"/>
      <c r="C584" s="17"/>
      <c r="D584" s="18"/>
      <c r="E584" s="18"/>
      <c r="F584" s="18"/>
      <c r="G584" s="43"/>
      <c r="H584" s="43"/>
      <c r="I584" s="43"/>
      <c r="J584" s="43"/>
      <c r="K584" s="43"/>
      <c r="L584" s="43"/>
      <c r="EA584" s="5"/>
    </row>
    <row r="585" spans="1:131" ht="13.15" x14ac:dyDescent="0.4">
      <c r="A585" s="38"/>
      <c r="B585" s="17"/>
      <c r="C585" s="17"/>
      <c r="D585" s="18"/>
      <c r="E585" s="18"/>
      <c r="F585" s="18"/>
      <c r="G585" s="43"/>
      <c r="H585" s="43"/>
      <c r="I585" s="43"/>
      <c r="J585" s="43"/>
      <c r="K585" s="43"/>
      <c r="L585" s="43"/>
      <c r="EA585" s="5"/>
    </row>
    <row r="586" spans="1:131" ht="13.15" x14ac:dyDescent="0.4">
      <c r="A586" s="38"/>
      <c r="B586" s="17"/>
      <c r="C586" s="17"/>
      <c r="D586" s="18"/>
      <c r="E586" s="18"/>
      <c r="F586" s="18"/>
      <c r="G586" s="43"/>
      <c r="H586" s="43"/>
      <c r="I586" s="43"/>
      <c r="J586" s="43"/>
      <c r="K586" s="43"/>
      <c r="L586" s="43"/>
      <c r="EA586" s="5"/>
    </row>
    <row r="587" spans="1:131" ht="13.15" x14ac:dyDescent="0.4">
      <c r="A587" s="38"/>
      <c r="B587" s="17"/>
      <c r="C587" s="17"/>
      <c r="D587" s="18"/>
      <c r="E587" s="18"/>
      <c r="F587" s="18"/>
      <c r="G587" s="43"/>
      <c r="H587" s="43"/>
      <c r="I587" s="43"/>
      <c r="J587" s="43"/>
      <c r="K587" s="43"/>
      <c r="L587" s="43"/>
      <c r="EA587" s="5"/>
    </row>
    <row r="588" spans="1:131" ht="13.15" x14ac:dyDescent="0.4">
      <c r="A588" s="38"/>
      <c r="B588" s="17"/>
      <c r="C588" s="17"/>
      <c r="D588" s="18"/>
      <c r="E588" s="18"/>
      <c r="F588" s="18"/>
      <c r="G588" s="43"/>
      <c r="H588" s="43"/>
      <c r="I588" s="43"/>
      <c r="J588" s="43"/>
      <c r="K588" s="43"/>
      <c r="L588" s="43"/>
      <c r="EA588" s="5"/>
    </row>
    <row r="589" spans="1:131" ht="13.15" x14ac:dyDescent="0.4">
      <c r="A589" s="38"/>
      <c r="B589" s="17"/>
      <c r="C589" s="17"/>
      <c r="D589" s="18"/>
      <c r="E589" s="18"/>
      <c r="F589" s="18"/>
      <c r="G589" s="43"/>
      <c r="H589" s="43"/>
      <c r="I589" s="43"/>
      <c r="J589" s="43"/>
      <c r="K589" s="43"/>
      <c r="L589" s="43"/>
      <c r="EA589" s="5"/>
    </row>
    <row r="590" spans="1:131" ht="13.15" x14ac:dyDescent="0.4">
      <c r="A590" s="38"/>
      <c r="B590" s="17"/>
      <c r="C590" s="17"/>
      <c r="D590" s="18"/>
      <c r="E590" s="18"/>
      <c r="F590" s="18"/>
      <c r="G590" s="43"/>
      <c r="H590" s="43"/>
      <c r="I590" s="43"/>
      <c r="J590" s="43"/>
      <c r="K590" s="43"/>
      <c r="L590" s="43"/>
      <c r="EA590" s="5"/>
    </row>
    <row r="591" spans="1:131" ht="13.15" x14ac:dyDescent="0.4">
      <c r="A591" s="38"/>
      <c r="B591" s="17"/>
      <c r="C591" s="17"/>
      <c r="D591" s="18"/>
      <c r="E591" s="18"/>
      <c r="F591" s="18"/>
      <c r="G591" s="43"/>
      <c r="H591" s="43"/>
      <c r="I591" s="43"/>
      <c r="J591" s="43"/>
      <c r="K591" s="43"/>
      <c r="L591" s="43"/>
      <c r="EA591" s="5"/>
    </row>
    <row r="592" spans="1:131" ht="13.15" x14ac:dyDescent="0.4">
      <c r="A592" s="38"/>
      <c r="B592" s="17"/>
      <c r="C592" s="17"/>
      <c r="D592" s="18"/>
      <c r="E592" s="18"/>
      <c r="F592" s="18"/>
      <c r="G592" s="43"/>
      <c r="H592" s="43"/>
      <c r="I592" s="43"/>
      <c r="J592" s="43"/>
      <c r="K592" s="43"/>
      <c r="L592" s="43"/>
      <c r="EA592" s="5"/>
    </row>
    <row r="593" spans="1:131" ht="13.15" x14ac:dyDescent="0.4">
      <c r="A593" s="38"/>
      <c r="B593" s="17"/>
      <c r="C593" s="17"/>
      <c r="D593" s="18"/>
      <c r="E593" s="18"/>
      <c r="F593" s="18"/>
      <c r="G593" s="43"/>
      <c r="H593" s="43"/>
      <c r="I593" s="43"/>
      <c r="J593" s="43"/>
      <c r="K593" s="43"/>
      <c r="L593" s="43"/>
      <c r="EA593" s="5"/>
    </row>
    <row r="594" spans="1:131" ht="13.15" x14ac:dyDescent="0.4">
      <c r="A594" s="38"/>
      <c r="B594" s="17"/>
      <c r="C594" s="17"/>
      <c r="D594" s="18"/>
      <c r="E594" s="18"/>
      <c r="F594" s="18"/>
      <c r="G594" s="43"/>
      <c r="H594" s="43"/>
      <c r="I594" s="43"/>
      <c r="J594" s="43"/>
      <c r="K594" s="43"/>
      <c r="L594" s="43"/>
      <c r="EA594" s="5"/>
    </row>
    <row r="595" spans="1:131" ht="13.15" x14ac:dyDescent="0.4">
      <c r="A595" s="38"/>
      <c r="B595" s="17"/>
      <c r="C595" s="17"/>
      <c r="D595" s="18"/>
      <c r="E595" s="18"/>
      <c r="F595" s="18"/>
      <c r="G595" s="43"/>
      <c r="H595" s="43"/>
      <c r="I595" s="43"/>
      <c r="J595" s="43"/>
      <c r="K595" s="43"/>
      <c r="L595" s="43"/>
      <c r="EA595" s="5"/>
    </row>
    <row r="596" spans="1:131" ht="13.15" x14ac:dyDescent="0.4">
      <c r="A596" s="38"/>
      <c r="B596" s="17"/>
      <c r="C596" s="17"/>
      <c r="D596" s="18"/>
      <c r="E596" s="18"/>
      <c r="F596" s="18"/>
      <c r="G596" s="43"/>
      <c r="H596" s="43"/>
      <c r="I596" s="43"/>
      <c r="J596" s="43"/>
      <c r="K596" s="43"/>
      <c r="L596" s="43"/>
      <c r="EA596" s="5"/>
    </row>
    <row r="597" spans="1:131" ht="13.15" x14ac:dyDescent="0.4">
      <c r="A597" s="38"/>
      <c r="B597" s="17"/>
      <c r="C597" s="17"/>
      <c r="D597" s="18"/>
      <c r="E597" s="18"/>
      <c r="F597" s="18"/>
      <c r="G597" s="43"/>
      <c r="H597" s="43"/>
      <c r="I597" s="43"/>
      <c r="J597" s="43"/>
      <c r="K597" s="43"/>
      <c r="L597" s="43"/>
      <c r="EA597" s="5"/>
    </row>
    <row r="598" spans="1:131" ht="13.15" x14ac:dyDescent="0.4">
      <c r="A598" s="38"/>
      <c r="B598" s="17"/>
      <c r="C598" s="17"/>
      <c r="D598" s="18"/>
      <c r="E598" s="18"/>
      <c r="F598" s="18"/>
      <c r="G598" s="43"/>
      <c r="H598" s="43"/>
      <c r="I598" s="43"/>
      <c r="J598" s="43"/>
      <c r="K598" s="43"/>
      <c r="L598" s="43"/>
      <c r="EA598" s="5"/>
    </row>
    <row r="599" spans="1:131" ht="13.15" x14ac:dyDescent="0.4">
      <c r="A599" s="38"/>
      <c r="B599" s="17"/>
      <c r="C599" s="17"/>
      <c r="D599" s="18"/>
      <c r="E599" s="18"/>
      <c r="F599" s="18"/>
      <c r="G599" s="43"/>
      <c r="H599" s="43"/>
      <c r="I599" s="43"/>
      <c r="J599" s="43"/>
      <c r="K599" s="43"/>
      <c r="L599" s="43"/>
      <c r="EA599" s="5"/>
    </row>
    <row r="600" spans="1:131" ht="13.15" x14ac:dyDescent="0.4">
      <c r="A600" s="38"/>
      <c r="B600" s="17"/>
      <c r="C600" s="17"/>
      <c r="D600" s="18"/>
      <c r="E600" s="18"/>
      <c r="F600" s="18"/>
      <c r="G600" s="43"/>
      <c r="H600" s="43"/>
      <c r="I600" s="43"/>
      <c r="J600" s="43"/>
      <c r="K600" s="43"/>
      <c r="L600" s="43"/>
      <c r="EA600" s="5"/>
    </row>
    <row r="601" spans="1:131" ht="13.15" x14ac:dyDescent="0.4">
      <c r="A601" s="38"/>
      <c r="B601" s="17"/>
      <c r="C601" s="17"/>
      <c r="D601" s="18"/>
      <c r="E601" s="18"/>
      <c r="F601" s="18"/>
      <c r="G601" s="43"/>
      <c r="H601" s="43"/>
      <c r="I601" s="43"/>
      <c r="J601" s="43"/>
      <c r="K601" s="43"/>
      <c r="L601" s="43"/>
      <c r="EA601" s="5"/>
    </row>
    <row r="602" spans="1:131" ht="13.15" x14ac:dyDescent="0.4">
      <c r="A602" s="38"/>
      <c r="B602" s="17"/>
      <c r="C602" s="17"/>
      <c r="D602" s="18"/>
      <c r="E602" s="18"/>
      <c r="F602" s="18"/>
      <c r="G602" s="43"/>
      <c r="H602" s="43"/>
      <c r="I602" s="43"/>
      <c r="J602" s="43"/>
      <c r="K602" s="43"/>
      <c r="L602" s="43"/>
      <c r="EA602" s="5"/>
    </row>
    <row r="603" spans="1:131" ht="13.15" x14ac:dyDescent="0.4">
      <c r="A603" s="38"/>
      <c r="B603" s="17"/>
      <c r="C603" s="17"/>
      <c r="D603" s="18"/>
      <c r="E603" s="18"/>
      <c r="F603" s="18"/>
      <c r="G603" s="43"/>
      <c r="H603" s="43"/>
      <c r="I603" s="43"/>
      <c r="J603" s="43"/>
      <c r="K603" s="43"/>
      <c r="L603" s="43"/>
      <c r="EA603" s="5"/>
    </row>
    <row r="604" spans="1:131" ht="13.15" x14ac:dyDescent="0.4">
      <c r="A604" s="38"/>
      <c r="B604" s="17"/>
      <c r="C604" s="17"/>
      <c r="D604" s="18"/>
      <c r="E604" s="18"/>
      <c r="F604" s="18"/>
      <c r="G604" s="43"/>
      <c r="H604" s="43"/>
      <c r="I604" s="43"/>
      <c r="J604" s="43"/>
      <c r="K604" s="43"/>
      <c r="L604" s="43"/>
      <c r="EA604" s="5"/>
    </row>
    <row r="605" spans="1:131" ht="13.15" x14ac:dyDescent="0.4">
      <c r="A605" s="38"/>
      <c r="B605" s="17"/>
      <c r="C605" s="17"/>
      <c r="D605" s="18"/>
      <c r="E605" s="18"/>
      <c r="F605" s="18"/>
      <c r="G605" s="43"/>
      <c r="H605" s="43"/>
      <c r="I605" s="43"/>
      <c r="J605" s="43"/>
      <c r="K605" s="43"/>
      <c r="L605" s="43"/>
      <c r="EA605" s="5"/>
    </row>
    <row r="606" spans="1:131" ht="13.15" x14ac:dyDescent="0.4">
      <c r="A606" s="38"/>
      <c r="B606" s="17"/>
      <c r="C606" s="17"/>
      <c r="D606" s="18"/>
      <c r="E606" s="18"/>
      <c r="F606" s="18"/>
      <c r="G606" s="43"/>
      <c r="H606" s="43"/>
      <c r="I606" s="43"/>
      <c r="J606" s="43"/>
      <c r="K606" s="43"/>
      <c r="L606" s="43"/>
      <c r="EA606" s="5"/>
    </row>
    <row r="607" spans="1:131" ht="13.15" x14ac:dyDescent="0.4">
      <c r="A607" s="38"/>
      <c r="B607" s="17"/>
      <c r="C607" s="17"/>
      <c r="D607" s="18"/>
      <c r="E607" s="18"/>
      <c r="F607" s="18"/>
      <c r="G607" s="43"/>
      <c r="H607" s="43"/>
      <c r="I607" s="43"/>
      <c r="J607" s="43"/>
      <c r="K607" s="43"/>
      <c r="L607" s="43"/>
      <c r="EA607" s="5"/>
    </row>
    <row r="608" spans="1:131" ht="13.15" x14ac:dyDescent="0.4">
      <c r="A608" s="38"/>
      <c r="B608" s="17"/>
      <c r="C608" s="17"/>
      <c r="D608" s="18"/>
      <c r="E608" s="18"/>
      <c r="F608" s="18"/>
      <c r="G608" s="43"/>
      <c r="H608" s="43"/>
      <c r="I608" s="43"/>
      <c r="J608" s="43"/>
      <c r="K608" s="43"/>
      <c r="L608" s="43"/>
      <c r="EA608" s="5"/>
    </row>
    <row r="609" spans="1:131" ht="13.15" x14ac:dyDescent="0.4">
      <c r="A609" s="38"/>
      <c r="B609" s="17"/>
      <c r="C609" s="17"/>
      <c r="D609" s="18"/>
      <c r="E609" s="18"/>
      <c r="F609" s="18"/>
      <c r="G609" s="43"/>
      <c r="H609" s="43"/>
      <c r="I609" s="43"/>
      <c r="J609" s="43"/>
      <c r="K609" s="43"/>
      <c r="L609" s="43"/>
      <c r="EA609" s="5"/>
    </row>
    <row r="610" spans="1:131" ht="13.15" x14ac:dyDescent="0.4">
      <c r="A610" s="38"/>
      <c r="B610" s="17"/>
      <c r="C610" s="17"/>
      <c r="D610" s="18"/>
      <c r="E610" s="18"/>
      <c r="F610" s="18"/>
      <c r="G610" s="43"/>
      <c r="H610" s="43"/>
      <c r="I610" s="43"/>
      <c r="J610" s="43"/>
      <c r="K610" s="43"/>
      <c r="L610" s="43"/>
      <c r="EA610" s="5"/>
    </row>
    <row r="611" spans="1:131" ht="13.15" x14ac:dyDescent="0.4">
      <c r="A611" s="38"/>
      <c r="B611" s="17"/>
      <c r="C611" s="17"/>
      <c r="D611" s="18"/>
      <c r="E611" s="18"/>
      <c r="F611" s="18"/>
      <c r="G611" s="43"/>
      <c r="H611" s="43"/>
      <c r="I611" s="43"/>
      <c r="J611" s="43"/>
      <c r="K611" s="43"/>
      <c r="L611" s="43"/>
      <c r="EA611" s="5"/>
    </row>
    <row r="612" spans="1:131" ht="13.15" x14ac:dyDescent="0.4">
      <c r="A612" s="38"/>
      <c r="B612" s="17"/>
      <c r="C612" s="17"/>
      <c r="D612" s="18"/>
      <c r="E612" s="18"/>
      <c r="F612" s="18"/>
      <c r="G612" s="43"/>
      <c r="H612" s="43"/>
      <c r="I612" s="43"/>
      <c r="J612" s="43"/>
      <c r="K612" s="43"/>
      <c r="L612" s="43"/>
      <c r="EA612" s="5"/>
    </row>
    <row r="613" spans="1:131" ht="13.15" x14ac:dyDescent="0.4">
      <c r="A613" s="38"/>
      <c r="B613" s="17"/>
      <c r="C613" s="17"/>
      <c r="D613" s="18"/>
      <c r="E613" s="18"/>
      <c r="F613" s="18"/>
      <c r="G613" s="43"/>
      <c r="H613" s="43"/>
      <c r="I613" s="43"/>
      <c r="J613" s="43"/>
      <c r="K613" s="43"/>
      <c r="L613" s="43"/>
      <c r="EA613" s="5"/>
    </row>
    <row r="614" spans="1:131" ht="13.15" x14ac:dyDescent="0.4">
      <c r="A614" s="38"/>
      <c r="B614" s="17"/>
      <c r="C614" s="17"/>
      <c r="D614" s="18"/>
      <c r="E614" s="18"/>
      <c r="F614" s="18"/>
      <c r="G614" s="43"/>
      <c r="H614" s="43"/>
      <c r="I614" s="43"/>
      <c r="J614" s="43"/>
      <c r="K614" s="43"/>
      <c r="L614" s="43"/>
      <c r="EA614" s="5"/>
    </row>
    <row r="615" spans="1:131" ht="13.15" x14ac:dyDescent="0.4">
      <c r="A615" s="38"/>
      <c r="B615" s="17"/>
      <c r="C615" s="17"/>
      <c r="D615" s="18"/>
      <c r="E615" s="18"/>
      <c r="F615" s="18"/>
      <c r="G615" s="43"/>
      <c r="H615" s="43"/>
      <c r="I615" s="43"/>
      <c r="J615" s="43"/>
      <c r="K615" s="43"/>
      <c r="L615" s="43"/>
      <c r="EA615" s="5"/>
    </row>
    <row r="616" spans="1:131" ht="13.15" x14ac:dyDescent="0.4">
      <c r="A616" s="38"/>
      <c r="B616" s="17"/>
      <c r="C616" s="17"/>
      <c r="D616" s="18"/>
      <c r="E616" s="18"/>
      <c r="F616" s="18"/>
      <c r="G616" s="43"/>
      <c r="H616" s="43"/>
      <c r="I616" s="43"/>
      <c r="J616" s="43"/>
      <c r="K616" s="43"/>
      <c r="L616" s="43"/>
      <c r="EA616" s="5"/>
    </row>
    <row r="617" spans="1:131" ht="13.15" x14ac:dyDescent="0.4">
      <c r="A617" s="38"/>
      <c r="B617" s="17"/>
      <c r="C617" s="17"/>
      <c r="D617" s="18"/>
      <c r="E617" s="18"/>
      <c r="F617" s="18"/>
      <c r="G617" s="43"/>
      <c r="H617" s="43"/>
      <c r="I617" s="43"/>
      <c r="J617" s="43"/>
      <c r="K617" s="43"/>
      <c r="L617" s="43"/>
      <c r="EA617" s="5"/>
    </row>
    <row r="618" spans="1:131" ht="13.15" x14ac:dyDescent="0.4">
      <c r="A618" s="38"/>
      <c r="B618" s="17"/>
      <c r="C618" s="17"/>
      <c r="D618" s="18"/>
      <c r="E618" s="18"/>
      <c r="F618" s="18"/>
      <c r="G618" s="43"/>
      <c r="H618" s="43"/>
      <c r="I618" s="43"/>
      <c r="J618" s="43"/>
      <c r="K618" s="43"/>
      <c r="L618" s="43"/>
      <c r="EA618" s="5"/>
    </row>
    <row r="619" spans="1:131" ht="13.15" x14ac:dyDescent="0.4">
      <c r="A619" s="38"/>
      <c r="B619" s="17"/>
      <c r="C619" s="17"/>
      <c r="D619" s="18"/>
      <c r="E619" s="18"/>
      <c r="F619" s="18"/>
      <c r="G619" s="43"/>
      <c r="H619" s="43"/>
      <c r="I619" s="43"/>
      <c r="J619" s="43"/>
      <c r="K619" s="43"/>
      <c r="L619" s="43"/>
      <c r="EA619" s="5"/>
    </row>
    <row r="620" spans="1:131" ht="13.15" x14ac:dyDescent="0.4">
      <c r="A620" s="38"/>
      <c r="B620" s="17"/>
      <c r="C620" s="17"/>
      <c r="D620" s="18"/>
      <c r="E620" s="18"/>
      <c r="F620" s="18"/>
      <c r="G620" s="43"/>
      <c r="H620" s="43"/>
      <c r="I620" s="43"/>
      <c r="J620" s="43"/>
      <c r="K620" s="43"/>
      <c r="L620" s="43"/>
      <c r="EA620" s="5"/>
    </row>
    <row r="621" spans="1:131" ht="13.15" x14ac:dyDescent="0.4">
      <c r="A621" s="38"/>
      <c r="B621" s="17"/>
      <c r="C621" s="17"/>
      <c r="D621" s="18"/>
      <c r="E621" s="18"/>
      <c r="F621" s="18"/>
      <c r="G621" s="43"/>
      <c r="H621" s="43"/>
      <c r="I621" s="43"/>
      <c r="J621" s="43"/>
      <c r="K621" s="43"/>
      <c r="L621" s="43"/>
      <c r="EA621" s="5"/>
    </row>
    <row r="622" spans="1:131" ht="13.15" x14ac:dyDescent="0.4">
      <c r="A622" s="38"/>
      <c r="B622" s="17"/>
      <c r="C622" s="17"/>
      <c r="D622" s="18"/>
      <c r="E622" s="18"/>
      <c r="F622" s="18"/>
      <c r="G622" s="43"/>
      <c r="H622" s="43"/>
      <c r="I622" s="43"/>
      <c r="J622" s="43"/>
      <c r="K622" s="43"/>
      <c r="L622" s="43"/>
      <c r="EA622" s="5"/>
    </row>
    <row r="623" spans="1:131" ht="13.15" x14ac:dyDescent="0.4">
      <c r="A623" s="38"/>
      <c r="B623" s="17"/>
      <c r="C623" s="17"/>
      <c r="D623" s="18"/>
      <c r="E623" s="18"/>
      <c r="F623" s="18"/>
      <c r="G623" s="43"/>
      <c r="H623" s="43"/>
      <c r="I623" s="43"/>
      <c r="J623" s="43"/>
      <c r="K623" s="43"/>
      <c r="L623" s="43"/>
      <c r="EA623" s="5"/>
    </row>
    <row r="624" spans="1:131" ht="13.15" x14ac:dyDescent="0.4">
      <c r="A624" s="38"/>
      <c r="B624" s="17"/>
      <c r="C624" s="17"/>
      <c r="D624" s="18"/>
      <c r="E624" s="18"/>
      <c r="F624" s="18"/>
      <c r="G624" s="43"/>
      <c r="H624" s="43"/>
      <c r="I624" s="43"/>
      <c r="J624" s="43"/>
      <c r="K624" s="43"/>
      <c r="L624" s="43"/>
      <c r="EA624" s="5"/>
    </row>
    <row r="625" spans="1:131" ht="13.15" x14ac:dyDescent="0.4">
      <c r="A625" s="38"/>
      <c r="B625" s="17"/>
      <c r="C625" s="17"/>
      <c r="D625" s="18"/>
      <c r="E625" s="18"/>
      <c r="F625" s="18"/>
      <c r="G625" s="43"/>
      <c r="H625" s="43"/>
      <c r="I625" s="43"/>
      <c r="J625" s="43"/>
      <c r="K625" s="43"/>
      <c r="L625" s="43"/>
      <c r="EA625" s="5"/>
    </row>
    <row r="626" spans="1:131" ht="13.15" x14ac:dyDescent="0.4">
      <c r="A626" s="38"/>
      <c r="B626" s="17"/>
      <c r="C626" s="17"/>
      <c r="D626" s="18"/>
      <c r="E626" s="18"/>
      <c r="F626" s="18"/>
      <c r="G626" s="43"/>
      <c r="H626" s="43"/>
      <c r="I626" s="43"/>
      <c r="J626" s="43"/>
      <c r="K626" s="43"/>
      <c r="L626" s="43"/>
      <c r="EA626" s="5"/>
    </row>
    <row r="627" spans="1:131" ht="13.15" x14ac:dyDescent="0.4">
      <c r="A627" s="38"/>
      <c r="B627" s="17"/>
      <c r="C627" s="17"/>
      <c r="D627" s="18"/>
      <c r="E627" s="18"/>
      <c r="F627" s="18"/>
      <c r="G627" s="43"/>
      <c r="H627" s="43"/>
      <c r="I627" s="43"/>
      <c r="J627" s="43"/>
      <c r="K627" s="43"/>
      <c r="L627" s="43"/>
      <c r="EA627" s="5"/>
    </row>
    <row r="628" spans="1:131" ht="13.15" x14ac:dyDescent="0.4">
      <c r="A628" s="38"/>
      <c r="B628" s="17"/>
      <c r="C628" s="17"/>
      <c r="D628" s="18"/>
      <c r="E628" s="18"/>
      <c r="F628" s="18"/>
      <c r="G628" s="43"/>
      <c r="H628" s="43"/>
      <c r="I628" s="43"/>
      <c r="J628" s="43"/>
      <c r="K628" s="43"/>
      <c r="L628" s="43"/>
      <c r="EA628" s="5"/>
    </row>
    <row r="629" spans="1:131" ht="13.15" x14ac:dyDescent="0.4">
      <c r="A629" s="38"/>
      <c r="B629" s="17"/>
      <c r="C629" s="17"/>
      <c r="D629" s="18"/>
      <c r="E629" s="18"/>
      <c r="F629" s="18"/>
      <c r="G629" s="43"/>
      <c r="H629" s="43"/>
      <c r="I629" s="43"/>
      <c r="J629" s="43"/>
      <c r="K629" s="43"/>
      <c r="L629" s="43"/>
      <c r="EA629" s="5"/>
    </row>
    <row r="630" spans="1:131" ht="13.15" x14ac:dyDescent="0.4">
      <c r="A630" s="38"/>
      <c r="B630" s="17"/>
      <c r="C630" s="17"/>
      <c r="D630" s="18"/>
      <c r="E630" s="18"/>
      <c r="F630" s="18"/>
      <c r="G630" s="43"/>
      <c r="H630" s="43"/>
      <c r="I630" s="43"/>
      <c r="J630" s="43"/>
      <c r="K630" s="43"/>
      <c r="L630" s="43"/>
      <c r="EA630" s="5"/>
    </row>
    <row r="631" spans="1:131" ht="13.15" x14ac:dyDescent="0.4">
      <c r="A631" s="38"/>
      <c r="B631" s="17"/>
      <c r="C631" s="17"/>
      <c r="D631" s="18"/>
      <c r="E631" s="18"/>
      <c r="F631" s="18"/>
      <c r="G631" s="43"/>
      <c r="H631" s="43"/>
      <c r="I631" s="43"/>
      <c r="J631" s="43"/>
      <c r="K631" s="43"/>
      <c r="L631" s="43"/>
      <c r="EA631" s="5"/>
    </row>
    <row r="632" spans="1:131" ht="13.15" x14ac:dyDescent="0.4">
      <c r="A632" s="38"/>
      <c r="B632" s="17"/>
      <c r="C632" s="17"/>
      <c r="D632" s="18"/>
      <c r="E632" s="18"/>
      <c r="F632" s="18"/>
      <c r="G632" s="43"/>
      <c r="H632" s="43"/>
      <c r="I632" s="43"/>
      <c r="J632" s="43"/>
      <c r="K632" s="43"/>
      <c r="L632" s="43"/>
      <c r="EA632" s="5"/>
    </row>
    <row r="633" spans="1:131" ht="13.15" x14ac:dyDescent="0.4">
      <c r="A633" s="38"/>
      <c r="B633" s="17"/>
      <c r="C633" s="17"/>
      <c r="D633" s="18"/>
      <c r="E633" s="18"/>
      <c r="F633" s="18"/>
      <c r="G633" s="43"/>
      <c r="H633" s="43"/>
      <c r="I633" s="43"/>
      <c r="J633" s="43"/>
      <c r="K633" s="43"/>
      <c r="L633" s="43"/>
      <c r="EA633" s="5"/>
    </row>
    <row r="634" spans="1:131" ht="13.15" x14ac:dyDescent="0.4">
      <c r="A634" s="38"/>
      <c r="B634" s="17"/>
      <c r="C634" s="17"/>
      <c r="D634" s="18"/>
      <c r="E634" s="18"/>
      <c r="F634" s="18"/>
      <c r="G634" s="43"/>
      <c r="H634" s="43"/>
      <c r="I634" s="43"/>
      <c r="J634" s="43"/>
      <c r="K634" s="43"/>
      <c r="L634" s="43"/>
      <c r="EA634" s="5"/>
    </row>
    <row r="635" spans="1:131" ht="13.15" x14ac:dyDescent="0.4">
      <c r="A635" s="38"/>
      <c r="B635" s="17"/>
      <c r="C635" s="17"/>
      <c r="D635" s="18"/>
      <c r="E635" s="18"/>
      <c r="F635" s="18"/>
      <c r="G635" s="43"/>
      <c r="H635" s="43"/>
      <c r="I635" s="43"/>
      <c r="J635" s="43"/>
      <c r="K635" s="43"/>
      <c r="L635" s="43"/>
      <c r="EA635" s="5"/>
    </row>
    <row r="636" spans="1:131" ht="13.15" x14ac:dyDescent="0.4">
      <c r="A636" s="38"/>
      <c r="B636" s="17"/>
      <c r="C636" s="17"/>
      <c r="D636" s="18"/>
      <c r="E636" s="18"/>
      <c r="F636" s="18"/>
      <c r="G636" s="43"/>
      <c r="H636" s="43"/>
      <c r="I636" s="43"/>
      <c r="J636" s="43"/>
      <c r="K636" s="43"/>
      <c r="L636" s="43"/>
      <c r="EA636" s="5"/>
    </row>
    <row r="637" spans="1:131" ht="13.15" x14ac:dyDescent="0.4">
      <c r="A637" s="38"/>
      <c r="B637" s="17"/>
      <c r="C637" s="17"/>
      <c r="D637" s="18"/>
      <c r="E637" s="18"/>
      <c r="F637" s="18"/>
      <c r="G637" s="43"/>
      <c r="H637" s="43"/>
      <c r="I637" s="43"/>
      <c r="J637" s="43"/>
      <c r="K637" s="43"/>
      <c r="L637" s="43"/>
      <c r="EA637" s="5"/>
    </row>
    <row r="638" spans="1:131" ht="13.15" x14ac:dyDescent="0.4">
      <c r="A638" s="38"/>
      <c r="B638" s="17"/>
      <c r="C638" s="17"/>
      <c r="D638" s="18"/>
      <c r="E638" s="18"/>
      <c r="F638" s="18"/>
      <c r="G638" s="43"/>
      <c r="H638" s="43"/>
      <c r="I638" s="43"/>
      <c r="J638" s="43"/>
      <c r="K638" s="43"/>
      <c r="L638" s="43"/>
      <c r="EA638" s="5"/>
    </row>
    <row r="639" spans="1:131" ht="13.15" x14ac:dyDescent="0.4">
      <c r="A639" s="38"/>
      <c r="B639" s="17"/>
      <c r="C639" s="17"/>
      <c r="D639" s="18"/>
      <c r="E639" s="18"/>
      <c r="F639" s="18"/>
      <c r="G639" s="43"/>
      <c r="H639" s="43"/>
      <c r="I639" s="43"/>
      <c r="J639" s="43"/>
      <c r="K639" s="43"/>
      <c r="L639" s="43"/>
      <c r="EA639" s="5"/>
    </row>
    <row r="640" spans="1:131" ht="13.15" x14ac:dyDescent="0.4">
      <c r="A640" s="38"/>
      <c r="B640" s="17"/>
      <c r="C640" s="17"/>
      <c r="D640" s="18"/>
      <c r="E640" s="18"/>
      <c r="F640" s="18"/>
      <c r="G640" s="43"/>
      <c r="H640" s="43"/>
      <c r="I640" s="43"/>
      <c r="J640" s="43"/>
      <c r="K640" s="43"/>
      <c r="L640" s="43"/>
      <c r="EA640" s="5"/>
    </row>
    <row r="641" spans="1:131" ht="13.15" x14ac:dyDescent="0.4">
      <c r="A641" s="38"/>
      <c r="B641" s="17"/>
      <c r="C641" s="17"/>
      <c r="D641" s="18"/>
      <c r="E641" s="18"/>
      <c r="F641" s="18"/>
      <c r="G641" s="43"/>
      <c r="H641" s="43"/>
      <c r="I641" s="43"/>
      <c r="J641" s="43"/>
      <c r="K641" s="43"/>
      <c r="L641" s="43"/>
      <c r="EA641" s="5"/>
    </row>
    <row r="642" spans="1:131" ht="13.15" x14ac:dyDescent="0.4">
      <c r="A642" s="38"/>
      <c r="B642" s="17"/>
      <c r="C642" s="17"/>
      <c r="D642" s="18"/>
      <c r="E642" s="18"/>
      <c r="F642" s="18"/>
      <c r="G642" s="43"/>
      <c r="H642" s="43"/>
      <c r="I642" s="43"/>
      <c r="J642" s="43"/>
      <c r="K642" s="43"/>
      <c r="L642" s="43"/>
      <c r="EA642" s="5"/>
    </row>
    <row r="643" spans="1:131" ht="13.15" x14ac:dyDescent="0.4">
      <c r="A643" s="38"/>
      <c r="B643" s="17"/>
      <c r="C643" s="17"/>
      <c r="D643" s="18"/>
      <c r="E643" s="18"/>
      <c r="F643" s="18"/>
      <c r="G643" s="43"/>
      <c r="H643" s="43"/>
      <c r="I643" s="43"/>
      <c r="J643" s="43"/>
      <c r="K643" s="43"/>
      <c r="L643" s="43"/>
      <c r="EA643" s="5"/>
    </row>
    <row r="644" spans="1:131" ht="13.15" x14ac:dyDescent="0.4">
      <c r="A644" s="38"/>
      <c r="B644" s="17"/>
      <c r="C644" s="17"/>
      <c r="D644" s="18"/>
      <c r="E644" s="18"/>
      <c r="F644" s="18"/>
      <c r="G644" s="43"/>
      <c r="H644" s="43"/>
      <c r="I644" s="43"/>
      <c r="J644" s="43"/>
      <c r="K644" s="43"/>
      <c r="L644" s="43"/>
      <c r="EA644" s="5"/>
    </row>
    <row r="645" spans="1:131" ht="13.15" x14ac:dyDescent="0.4">
      <c r="A645" s="38"/>
      <c r="B645" s="17"/>
      <c r="C645" s="17"/>
      <c r="D645" s="18"/>
      <c r="E645" s="18"/>
      <c r="F645" s="18"/>
      <c r="G645" s="43"/>
      <c r="H645" s="43"/>
      <c r="I645" s="43"/>
      <c r="J645" s="43"/>
      <c r="K645" s="43"/>
      <c r="L645" s="43"/>
      <c r="EA645" s="5"/>
    </row>
    <row r="646" spans="1:131" ht="13.15" x14ac:dyDescent="0.4">
      <c r="A646" s="38"/>
      <c r="B646" s="17"/>
      <c r="C646" s="17"/>
      <c r="D646" s="18"/>
      <c r="E646" s="18"/>
      <c r="F646" s="18"/>
      <c r="G646" s="43"/>
      <c r="H646" s="43"/>
      <c r="I646" s="43"/>
      <c r="J646" s="43"/>
      <c r="K646" s="43"/>
      <c r="L646" s="43"/>
      <c r="EA646" s="5"/>
    </row>
    <row r="647" spans="1:131" ht="13.15" x14ac:dyDescent="0.4">
      <c r="A647" s="38"/>
      <c r="B647" s="17"/>
      <c r="C647" s="17"/>
      <c r="D647" s="18"/>
      <c r="E647" s="18"/>
      <c r="F647" s="18"/>
      <c r="G647" s="43"/>
      <c r="H647" s="43"/>
      <c r="I647" s="43"/>
      <c r="J647" s="43"/>
      <c r="K647" s="43"/>
      <c r="L647" s="43"/>
      <c r="EA647" s="5"/>
    </row>
    <row r="648" spans="1:131" ht="13.15" x14ac:dyDescent="0.4">
      <c r="A648" s="38"/>
      <c r="B648" s="17"/>
      <c r="C648" s="17"/>
      <c r="D648" s="18"/>
      <c r="E648" s="18"/>
      <c r="F648" s="18"/>
      <c r="G648" s="43"/>
      <c r="H648" s="43"/>
      <c r="I648" s="43"/>
      <c r="J648" s="43"/>
      <c r="K648" s="43"/>
      <c r="L648" s="43"/>
      <c r="EA648" s="5"/>
    </row>
    <row r="649" spans="1:131" ht="13.15" x14ac:dyDescent="0.4">
      <c r="A649" s="38"/>
      <c r="B649" s="17"/>
      <c r="C649" s="17"/>
      <c r="D649" s="18"/>
      <c r="E649" s="18"/>
      <c r="F649" s="18"/>
      <c r="G649" s="43"/>
      <c r="H649" s="43"/>
      <c r="I649" s="43"/>
      <c r="J649" s="43"/>
      <c r="K649" s="43"/>
      <c r="L649" s="43"/>
      <c r="EA649" s="5"/>
    </row>
    <row r="650" spans="1:131" ht="13.15" x14ac:dyDescent="0.4">
      <c r="A650" s="38"/>
      <c r="B650" s="17"/>
      <c r="C650" s="17"/>
      <c r="D650" s="18"/>
      <c r="E650" s="18"/>
      <c r="F650" s="18"/>
      <c r="G650" s="43"/>
      <c r="H650" s="43"/>
      <c r="I650" s="43"/>
      <c r="J650" s="43"/>
      <c r="K650" s="43"/>
      <c r="L650" s="43"/>
      <c r="EA650" s="5"/>
    </row>
    <row r="651" spans="1:131" ht="13.15" x14ac:dyDescent="0.4">
      <c r="A651" s="38"/>
      <c r="B651" s="17"/>
      <c r="C651" s="17"/>
      <c r="D651" s="18"/>
      <c r="E651" s="18"/>
      <c r="F651" s="18"/>
      <c r="G651" s="43"/>
      <c r="H651" s="43"/>
      <c r="I651" s="43"/>
      <c r="J651" s="43"/>
      <c r="K651" s="43"/>
      <c r="L651" s="43"/>
      <c r="EA651" s="5"/>
    </row>
    <row r="652" spans="1:131" ht="13.15" x14ac:dyDescent="0.4">
      <c r="A652" s="38"/>
      <c r="B652" s="17"/>
      <c r="C652" s="17"/>
      <c r="D652" s="18"/>
      <c r="E652" s="18"/>
      <c r="F652" s="18"/>
      <c r="G652" s="43"/>
      <c r="H652" s="43"/>
      <c r="I652" s="43"/>
      <c r="J652" s="43"/>
      <c r="K652" s="43"/>
      <c r="L652" s="43"/>
      <c r="EA652" s="5"/>
    </row>
    <row r="653" spans="1:131" ht="13.15" x14ac:dyDescent="0.4">
      <c r="A653" s="38"/>
      <c r="B653" s="17"/>
      <c r="C653" s="17"/>
      <c r="D653" s="18"/>
      <c r="E653" s="18"/>
      <c r="F653" s="18"/>
      <c r="G653" s="43"/>
      <c r="H653" s="43"/>
      <c r="I653" s="43"/>
      <c r="J653" s="43"/>
      <c r="K653" s="43"/>
      <c r="L653" s="43"/>
      <c r="EA653" s="5"/>
    </row>
    <row r="654" spans="1:131" ht="13.15" x14ac:dyDescent="0.4">
      <c r="A654" s="38"/>
      <c r="B654" s="17"/>
      <c r="C654" s="17"/>
      <c r="D654" s="18"/>
      <c r="E654" s="18"/>
      <c r="F654" s="18"/>
      <c r="G654" s="43"/>
      <c r="H654" s="43"/>
      <c r="I654" s="43"/>
      <c r="J654" s="43"/>
      <c r="K654" s="43"/>
      <c r="L654" s="43"/>
      <c r="EA654" s="5"/>
    </row>
    <row r="655" spans="1:131" ht="13.15" x14ac:dyDescent="0.4">
      <c r="A655" s="38"/>
      <c r="B655" s="17"/>
      <c r="C655" s="17"/>
      <c r="D655" s="18"/>
      <c r="E655" s="18"/>
      <c r="F655" s="18"/>
      <c r="G655" s="43"/>
      <c r="H655" s="43"/>
      <c r="I655" s="43"/>
      <c r="J655" s="43"/>
      <c r="K655" s="43"/>
      <c r="L655" s="43"/>
      <c r="EA655" s="5"/>
    </row>
    <row r="656" spans="1:131" ht="13.15" x14ac:dyDescent="0.4">
      <c r="A656" s="38"/>
      <c r="B656" s="17"/>
      <c r="C656" s="17"/>
      <c r="D656" s="18"/>
      <c r="E656" s="18"/>
      <c r="F656" s="18"/>
      <c r="G656" s="43"/>
      <c r="H656" s="43"/>
      <c r="I656" s="43"/>
      <c r="J656" s="43"/>
      <c r="K656" s="43"/>
      <c r="L656" s="43"/>
      <c r="EA656" s="5"/>
    </row>
    <row r="657" spans="1:131" ht="13.15" x14ac:dyDescent="0.4">
      <c r="A657" s="38"/>
      <c r="B657" s="17"/>
      <c r="C657" s="17"/>
      <c r="D657" s="18"/>
      <c r="E657" s="18"/>
      <c r="F657" s="18"/>
      <c r="G657" s="43"/>
      <c r="H657" s="43"/>
      <c r="I657" s="43"/>
      <c r="J657" s="43"/>
      <c r="K657" s="43"/>
      <c r="L657" s="43"/>
      <c r="EA657" s="5"/>
    </row>
    <row r="658" spans="1:131" ht="13.15" x14ac:dyDescent="0.4">
      <c r="A658" s="38"/>
      <c r="B658" s="17"/>
      <c r="C658" s="17"/>
      <c r="D658" s="18"/>
      <c r="E658" s="18"/>
      <c r="F658" s="18"/>
      <c r="G658" s="43"/>
      <c r="H658" s="43"/>
      <c r="I658" s="43"/>
      <c r="J658" s="43"/>
      <c r="K658" s="43"/>
      <c r="L658" s="43"/>
      <c r="EA658" s="5"/>
    </row>
    <row r="659" spans="1:131" ht="13.15" x14ac:dyDescent="0.4">
      <c r="A659" s="38"/>
      <c r="B659" s="17"/>
      <c r="C659" s="17"/>
      <c r="D659" s="18"/>
      <c r="E659" s="18"/>
      <c r="F659" s="18"/>
      <c r="G659" s="43"/>
      <c r="H659" s="43"/>
      <c r="I659" s="43"/>
      <c r="J659" s="43"/>
      <c r="K659" s="43"/>
      <c r="L659" s="43"/>
      <c r="EA659" s="5"/>
    </row>
    <row r="660" spans="1:131" ht="13.15" x14ac:dyDescent="0.4">
      <c r="A660" s="38"/>
      <c r="B660" s="17"/>
      <c r="C660" s="17"/>
      <c r="D660" s="18"/>
      <c r="E660" s="18"/>
      <c r="F660" s="18"/>
      <c r="G660" s="43"/>
      <c r="H660" s="43"/>
      <c r="I660" s="43"/>
      <c r="J660" s="43"/>
      <c r="K660" s="43"/>
      <c r="L660" s="43"/>
      <c r="EA660" s="5"/>
    </row>
    <row r="661" spans="1:131" ht="13.15" x14ac:dyDescent="0.4">
      <c r="A661" s="38"/>
      <c r="B661" s="17"/>
      <c r="C661" s="17"/>
      <c r="D661" s="18"/>
      <c r="E661" s="18"/>
      <c r="F661" s="18"/>
      <c r="G661" s="43"/>
      <c r="H661" s="43"/>
      <c r="I661" s="43"/>
      <c r="J661" s="43"/>
      <c r="K661" s="43"/>
      <c r="L661" s="43"/>
      <c r="EA661" s="5"/>
    </row>
    <row r="662" spans="1:131" ht="13.15" x14ac:dyDescent="0.4">
      <c r="A662" s="38"/>
      <c r="B662" s="17"/>
      <c r="C662" s="17"/>
      <c r="D662" s="18"/>
      <c r="E662" s="18"/>
      <c r="F662" s="18"/>
      <c r="G662" s="43"/>
      <c r="H662" s="43"/>
      <c r="I662" s="43"/>
      <c r="J662" s="43"/>
      <c r="K662" s="43"/>
      <c r="L662" s="43"/>
      <c r="EA662" s="5"/>
    </row>
    <row r="663" spans="1:131" ht="13.15" x14ac:dyDescent="0.4">
      <c r="A663" s="38"/>
      <c r="B663" s="17"/>
      <c r="C663" s="17"/>
      <c r="D663" s="18"/>
      <c r="E663" s="18"/>
      <c r="F663" s="18"/>
      <c r="G663" s="43"/>
      <c r="H663" s="43"/>
      <c r="I663" s="43"/>
      <c r="J663" s="43"/>
      <c r="K663" s="43"/>
      <c r="L663" s="43"/>
      <c r="EA663" s="5"/>
    </row>
    <row r="664" spans="1:131" ht="13.15" x14ac:dyDescent="0.4">
      <c r="A664" s="38"/>
      <c r="B664" s="17"/>
      <c r="C664" s="17"/>
      <c r="D664" s="18"/>
      <c r="E664" s="18"/>
      <c r="F664" s="18"/>
      <c r="G664" s="43"/>
      <c r="H664" s="43"/>
      <c r="I664" s="43"/>
      <c r="J664" s="43"/>
      <c r="K664" s="43"/>
      <c r="L664" s="43"/>
      <c r="EA664" s="5"/>
    </row>
    <row r="665" spans="1:131" ht="13.15" x14ac:dyDescent="0.4">
      <c r="A665" s="38"/>
      <c r="B665" s="17"/>
      <c r="C665" s="17"/>
      <c r="D665" s="18"/>
      <c r="E665" s="18"/>
      <c r="F665" s="18"/>
      <c r="G665" s="43"/>
      <c r="H665" s="43"/>
      <c r="I665" s="43"/>
      <c r="J665" s="43"/>
      <c r="K665" s="43"/>
      <c r="L665" s="43"/>
      <c r="EA665" s="5"/>
    </row>
    <row r="666" spans="1:131" ht="13.15" x14ac:dyDescent="0.4">
      <c r="A666" s="38"/>
      <c r="B666" s="17"/>
      <c r="C666" s="17"/>
      <c r="D666" s="18"/>
      <c r="E666" s="18"/>
      <c r="F666" s="18"/>
      <c r="G666" s="43"/>
      <c r="H666" s="43"/>
      <c r="I666" s="43"/>
      <c r="J666" s="43"/>
      <c r="K666" s="43"/>
      <c r="L666" s="43"/>
      <c r="EA666" s="5"/>
    </row>
    <row r="667" spans="1:131" ht="13.15" x14ac:dyDescent="0.4">
      <c r="A667" s="38"/>
      <c r="B667" s="17"/>
      <c r="C667" s="17"/>
      <c r="D667" s="18"/>
      <c r="E667" s="18"/>
      <c r="F667" s="18"/>
      <c r="G667" s="43"/>
      <c r="H667" s="43"/>
      <c r="I667" s="43"/>
      <c r="J667" s="43"/>
      <c r="K667" s="43"/>
      <c r="L667" s="43"/>
      <c r="EA667" s="5"/>
    </row>
    <row r="668" spans="1:131" ht="13.15" x14ac:dyDescent="0.4">
      <c r="A668" s="38"/>
      <c r="B668" s="17"/>
      <c r="C668" s="17"/>
      <c r="D668" s="18"/>
      <c r="E668" s="18"/>
      <c r="F668" s="18"/>
      <c r="G668" s="43"/>
      <c r="H668" s="43"/>
      <c r="I668" s="43"/>
      <c r="J668" s="43"/>
      <c r="K668" s="43"/>
      <c r="L668" s="43"/>
      <c r="EA668" s="5"/>
    </row>
    <row r="669" spans="1:131" ht="13.15" x14ac:dyDescent="0.4">
      <c r="A669" s="38"/>
      <c r="B669" s="17"/>
      <c r="C669" s="17"/>
      <c r="D669" s="18"/>
      <c r="E669" s="18"/>
      <c r="F669" s="18"/>
      <c r="G669" s="43"/>
      <c r="H669" s="43"/>
      <c r="I669" s="43"/>
      <c r="J669" s="43"/>
      <c r="K669" s="43"/>
      <c r="L669" s="43"/>
      <c r="EA669" s="5"/>
    </row>
    <row r="670" spans="1:131" ht="13.15" x14ac:dyDescent="0.4">
      <c r="A670" s="38"/>
      <c r="B670" s="17"/>
      <c r="C670" s="17"/>
      <c r="D670" s="18"/>
      <c r="E670" s="18"/>
      <c r="F670" s="18"/>
      <c r="G670" s="43"/>
      <c r="H670" s="43"/>
      <c r="I670" s="43"/>
      <c r="J670" s="43"/>
      <c r="K670" s="43"/>
      <c r="L670" s="43"/>
      <c r="EA670" s="5"/>
    </row>
    <row r="671" spans="1:131" ht="13.15" x14ac:dyDescent="0.4">
      <c r="A671" s="38"/>
      <c r="B671" s="17"/>
      <c r="C671" s="17"/>
      <c r="D671" s="18"/>
      <c r="E671" s="18"/>
      <c r="F671" s="18"/>
      <c r="G671" s="43"/>
      <c r="H671" s="43"/>
      <c r="I671" s="43"/>
      <c r="J671" s="43"/>
      <c r="K671" s="43"/>
      <c r="L671" s="43"/>
      <c r="EA671" s="5"/>
    </row>
    <row r="672" spans="1:131" ht="13.15" x14ac:dyDescent="0.4">
      <c r="A672" s="38"/>
      <c r="B672" s="17"/>
      <c r="C672" s="17"/>
      <c r="D672" s="18"/>
      <c r="E672" s="18"/>
      <c r="F672" s="18"/>
      <c r="G672" s="43"/>
      <c r="H672" s="43"/>
      <c r="I672" s="43"/>
      <c r="J672" s="43"/>
      <c r="K672" s="43"/>
      <c r="L672" s="43"/>
      <c r="EA672" s="5"/>
    </row>
    <row r="673" spans="1:131" ht="13.15" x14ac:dyDescent="0.4">
      <c r="A673" s="38"/>
      <c r="B673" s="17"/>
      <c r="C673" s="17"/>
      <c r="D673" s="18"/>
      <c r="E673" s="18"/>
      <c r="F673" s="18"/>
      <c r="G673" s="43"/>
      <c r="H673" s="43"/>
      <c r="I673" s="43"/>
      <c r="J673" s="43"/>
      <c r="K673" s="43"/>
      <c r="L673" s="43"/>
      <c r="EA673" s="5"/>
    </row>
    <row r="674" spans="1:131" ht="13.15" x14ac:dyDescent="0.4">
      <c r="A674" s="38"/>
      <c r="B674" s="17"/>
      <c r="C674" s="17"/>
      <c r="D674" s="18"/>
      <c r="E674" s="18"/>
      <c r="F674" s="18"/>
      <c r="G674" s="43"/>
      <c r="H674" s="43"/>
      <c r="I674" s="43"/>
      <c r="J674" s="43"/>
      <c r="K674" s="43"/>
      <c r="L674" s="43"/>
      <c r="EA674" s="5"/>
    </row>
    <row r="675" spans="1:131" ht="13.15" x14ac:dyDescent="0.4">
      <c r="A675" s="38"/>
      <c r="B675" s="17"/>
      <c r="C675" s="17"/>
      <c r="D675" s="18"/>
      <c r="E675" s="18"/>
      <c r="F675" s="18"/>
      <c r="G675" s="43"/>
      <c r="H675" s="43"/>
      <c r="I675" s="43"/>
      <c r="J675" s="43"/>
      <c r="K675" s="43"/>
      <c r="L675" s="43"/>
      <c r="EA675" s="5"/>
    </row>
    <row r="676" spans="1:131" ht="13.15" x14ac:dyDescent="0.4">
      <c r="A676" s="38"/>
      <c r="B676" s="17"/>
      <c r="C676" s="17"/>
      <c r="D676" s="18"/>
      <c r="E676" s="18"/>
      <c r="F676" s="18"/>
      <c r="G676" s="43"/>
      <c r="H676" s="43"/>
      <c r="I676" s="43"/>
      <c r="J676" s="43"/>
      <c r="K676" s="43"/>
      <c r="L676" s="43"/>
      <c r="EA676" s="5"/>
    </row>
    <row r="677" spans="1:131" ht="13.15" x14ac:dyDescent="0.4">
      <c r="A677" s="38"/>
      <c r="B677" s="17"/>
      <c r="C677" s="17"/>
      <c r="D677" s="18"/>
      <c r="E677" s="18"/>
      <c r="F677" s="18"/>
      <c r="G677" s="43"/>
      <c r="H677" s="43"/>
      <c r="I677" s="43"/>
      <c r="J677" s="43"/>
      <c r="K677" s="43"/>
      <c r="L677" s="43"/>
      <c r="EA677" s="5"/>
    </row>
    <row r="678" spans="1:131" ht="13.15" x14ac:dyDescent="0.4">
      <c r="A678" s="38"/>
      <c r="B678" s="17"/>
      <c r="C678" s="17"/>
      <c r="D678" s="18"/>
      <c r="E678" s="18"/>
      <c r="F678" s="18"/>
      <c r="G678" s="43"/>
      <c r="H678" s="43"/>
      <c r="I678" s="43"/>
      <c r="J678" s="43"/>
      <c r="K678" s="43"/>
      <c r="L678" s="43"/>
      <c r="EA678" s="5"/>
    </row>
    <row r="679" spans="1:131" ht="13.15" x14ac:dyDescent="0.4">
      <c r="A679" s="38"/>
      <c r="B679" s="17"/>
      <c r="C679" s="17"/>
      <c r="D679" s="18"/>
      <c r="E679" s="18"/>
      <c r="F679" s="18"/>
      <c r="G679" s="43"/>
      <c r="H679" s="43"/>
      <c r="I679" s="43"/>
      <c r="J679" s="43"/>
      <c r="K679" s="43"/>
      <c r="L679" s="43"/>
      <c r="EA679" s="5"/>
    </row>
    <row r="680" spans="1:131" ht="13.15" x14ac:dyDescent="0.4">
      <c r="A680" s="38"/>
      <c r="B680" s="17"/>
      <c r="C680" s="17"/>
      <c r="D680" s="18"/>
      <c r="E680" s="18"/>
      <c r="F680" s="18"/>
      <c r="G680" s="43"/>
      <c r="H680" s="43"/>
      <c r="I680" s="43"/>
      <c r="J680" s="43"/>
      <c r="K680" s="43"/>
      <c r="L680" s="43"/>
      <c r="EA680" s="5"/>
    </row>
    <row r="681" spans="1:131" ht="13.15" x14ac:dyDescent="0.4">
      <c r="A681" s="38"/>
      <c r="B681" s="17"/>
      <c r="C681" s="17"/>
      <c r="D681" s="18"/>
      <c r="E681" s="18"/>
      <c r="F681" s="18"/>
      <c r="G681" s="43"/>
      <c r="H681" s="43"/>
      <c r="I681" s="43"/>
      <c r="J681" s="43"/>
      <c r="K681" s="43"/>
      <c r="L681" s="43"/>
      <c r="EA681" s="5"/>
    </row>
    <row r="682" spans="1:131" ht="13.15" x14ac:dyDescent="0.4">
      <c r="A682" s="38"/>
      <c r="B682" s="17"/>
      <c r="C682" s="17"/>
      <c r="D682" s="18"/>
      <c r="E682" s="18"/>
      <c r="F682" s="18"/>
      <c r="G682" s="43"/>
      <c r="H682" s="43"/>
      <c r="I682" s="43"/>
      <c r="J682" s="43"/>
      <c r="K682" s="43"/>
      <c r="L682" s="43"/>
      <c r="EA682" s="5"/>
    </row>
    <row r="683" spans="1:131" ht="13.15" x14ac:dyDescent="0.4">
      <c r="A683" s="38"/>
      <c r="B683" s="17"/>
      <c r="C683" s="17"/>
      <c r="D683" s="18"/>
      <c r="E683" s="18"/>
      <c r="F683" s="18"/>
      <c r="G683" s="43"/>
      <c r="H683" s="43"/>
      <c r="I683" s="43"/>
      <c r="J683" s="43"/>
      <c r="K683" s="43"/>
      <c r="L683" s="43"/>
      <c r="EA683" s="5"/>
    </row>
    <row r="684" spans="1:131" ht="13.15" x14ac:dyDescent="0.4">
      <c r="A684" s="38"/>
      <c r="B684" s="17"/>
      <c r="C684" s="17"/>
      <c r="D684" s="18"/>
      <c r="E684" s="18"/>
      <c r="F684" s="18"/>
      <c r="G684" s="43"/>
      <c r="H684" s="43"/>
      <c r="I684" s="43"/>
      <c r="J684" s="43"/>
      <c r="K684" s="43"/>
      <c r="L684" s="43"/>
      <c r="EA684" s="5"/>
    </row>
    <row r="685" spans="1:131" ht="13.15" x14ac:dyDescent="0.4">
      <c r="A685" s="38"/>
      <c r="B685" s="17"/>
      <c r="C685" s="17"/>
      <c r="D685" s="18"/>
      <c r="E685" s="18"/>
      <c r="F685" s="18"/>
      <c r="G685" s="43"/>
      <c r="H685" s="43"/>
      <c r="I685" s="43"/>
      <c r="J685" s="43"/>
      <c r="K685" s="43"/>
      <c r="L685" s="43"/>
      <c r="EA685" s="5"/>
    </row>
    <row r="686" spans="1:131" ht="13.15" x14ac:dyDescent="0.4">
      <c r="A686" s="38"/>
      <c r="B686" s="17"/>
      <c r="C686" s="17"/>
      <c r="D686" s="18"/>
      <c r="E686" s="18"/>
      <c r="F686" s="18"/>
      <c r="G686" s="43"/>
      <c r="H686" s="43"/>
      <c r="I686" s="43"/>
      <c r="J686" s="43"/>
      <c r="K686" s="43"/>
      <c r="L686" s="43"/>
      <c r="EA686" s="5"/>
    </row>
    <row r="687" spans="1:131" ht="13.15" x14ac:dyDescent="0.4">
      <c r="A687" s="38"/>
      <c r="B687" s="17"/>
      <c r="C687" s="17"/>
      <c r="D687" s="18"/>
      <c r="E687" s="18"/>
      <c r="F687" s="18"/>
      <c r="G687" s="43"/>
      <c r="H687" s="43"/>
      <c r="I687" s="43"/>
      <c r="J687" s="43"/>
      <c r="K687" s="43"/>
      <c r="L687" s="43"/>
      <c r="EA687" s="5"/>
    </row>
    <row r="688" spans="1:131" ht="13.15" x14ac:dyDescent="0.4">
      <c r="A688" s="38"/>
      <c r="B688" s="17"/>
      <c r="C688" s="17"/>
      <c r="D688" s="18"/>
      <c r="E688" s="18"/>
      <c r="F688" s="18"/>
      <c r="G688" s="43"/>
      <c r="H688" s="43"/>
      <c r="I688" s="43"/>
      <c r="J688" s="43"/>
      <c r="K688" s="43"/>
      <c r="L688" s="43"/>
      <c r="EA688" s="5"/>
    </row>
    <row r="689" spans="1:131" ht="13.15" x14ac:dyDescent="0.4">
      <c r="A689" s="38"/>
      <c r="B689" s="17"/>
      <c r="C689" s="17"/>
      <c r="D689" s="18"/>
      <c r="E689" s="18"/>
      <c r="F689" s="18"/>
      <c r="G689" s="43"/>
      <c r="H689" s="43"/>
      <c r="I689" s="43"/>
      <c r="J689" s="43"/>
      <c r="K689" s="43"/>
      <c r="L689" s="43"/>
      <c r="EA689" s="5"/>
    </row>
    <row r="690" spans="1:131" ht="13.15" x14ac:dyDescent="0.4">
      <c r="A690" s="38"/>
      <c r="B690" s="17"/>
      <c r="C690" s="17"/>
      <c r="D690" s="18"/>
      <c r="E690" s="18"/>
      <c r="F690" s="18"/>
      <c r="G690" s="43"/>
      <c r="H690" s="43"/>
      <c r="I690" s="43"/>
      <c r="J690" s="43"/>
      <c r="K690" s="43"/>
      <c r="L690" s="43"/>
      <c r="EA690" s="5"/>
    </row>
    <row r="691" spans="1:131" ht="13.15" x14ac:dyDescent="0.4">
      <c r="A691" s="38"/>
      <c r="B691" s="17"/>
      <c r="C691" s="17"/>
      <c r="D691" s="18"/>
      <c r="E691" s="18"/>
      <c r="F691" s="18"/>
      <c r="G691" s="43"/>
      <c r="H691" s="43"/>
      <c r="I691" s="43"/>
      <c r="J691" s="43"/>
      <c r="K691" s="43"/>
      <c r="L691" s="43"/>
      <c r="EA691" s="5"/>
    </row>
    <row r="692" spans="1:131" ht="13.15" x14ac:dyDescent="0.4">
      <c r="A692" s="38"/>
      <c r="B692" s="17"/>
      <c r="C692" s="17"/>
      <c r="D692" s="18"/>
      <c r="E692" s="18"/>
      <c r="F692" s="18"/>
      <c r="G692" s="43"/>
      <c r="H692" s="43"/>
      <c r="I692" s="43"/>
      <c r="J692" s="43"/>
      <c r="K692" s="43"/>
      <c r="L692" s="43"/>
      <c r="EA692" s="5"/>
    </row>
    <row r="693" spans="1:131" ht="13.15" x14ac:dyDescent="0.4">
      <c r="A693" s="38"/>
      <c r="B693" s="17"/>
      <c r="C693" s="17"/>
      <c r="D693" s="18"/>
      <c r="E693" s="18"/>
      <c r="F693" s="18"/>
      <c r="G693" s="43"/>
      <c r="H693" s="43"/>
      <c r="I693" s="43"/>
      <c r="J693" s="43"/>
      <c r="K693" s="43"/>
      <c r="L693" s="43"/>
      <c r="EA693" s="5"/>
    </row>
    <row r="694" spans="1:131" ht="13.15" x14ac:dyDescent="0.4">
      <c r="A694" s="38"/>
      <c r="B694" s="17"/>
      <c r="C694" s="17"/>
      <c r="D694" s="18"/>
      <c r="E694" s="18"/>
      <c r="F694" s="18"/>
      <c r="G694" s="43"/>
      <c r="H694" s="43"/>
      <c r="I694" s="43"/>
      <c r="J694" s="43"/>
      <c r="K694" s="43"/>
      <c r="L694" s="43"/>
      <c r="EA694" s="5"/>
    </row>
    <row r="695" spans="1:131" ht="13.15" x14ac:dyDescent="0.4">
      <c r="A695" s="38"/>
      <c r="B695" s="17"/>
      <c r="C695" s="17"/>
      <c r="D695" s="18"/>
      <c r="E695" s="18"/>
      <c r="F695" s="18"/>
      <c r="G695" s="43"/>
      <c r="H695" s="43"/>
      <c r="I695" s="43"/>
      <c r="J695" s="43"/>
      <c r="K695" s="43"/>
      <c r="L695" s="43"/>
      <c r="EA695" s="5"/>
    </row>
    <row r="696" spans="1:131" ht="13.15" x14ac:dyDescent="0.4">
      <c r="A696" s="38"/>
      <c r="B696" s="17"/>
      <c r="C696" s="17"/>
      <c r="D696" s="18"/>
      <c r="E696" s="18"/>
      <c r="F696" s="18"/>
      <c r="G696" s="43"/>
      <c r="H696" s="43"/>
      <c r="I696" s="43"/>
      <c r="J696" s="43"/>
      <c r="K696" s="43"/>
      <c r="L696" s="43"/>
      <c r="EA696" s="5"/>
    </row>
    <row r="697" spans="1:131" ht="13.15" x14ac:dyDescent="0.4">
      <c r="A697" s="38"/>
      <c r="B697" s="17"/>
      <c r="C697" s="17"/>
      <c r="D697" s="18"/>
      <c r="E697" s="18"/>
      <c r="F697" s="18"/>
      <c r="G697" s="43"/>
      <c r="H697" s="43"/>
      <c r="I697" s="43"/>
      <c r="J697" s="43"/>
      <c r="K697" s="43"/>
      <c r="L697" s="43"/>
      <c r="EA697" s="5"/>
    </row>
    <row r="698" spans="1:131" ht="13.15" x14ac:dyDescent="0.4">
      <c r="A698" s="38"/>
      <c r="B698" s="17"/>
      <c r="C698" s="17"/>
      <c r="D698" s="18"/>
      <c r="E698" s="18"/>
      <c r="F698" s="18"/>
      <c r="G698" s="43"/>
      <c r="H698" s="43"/>
      <c r="I698" s="43"/>
      <c r="J698" s="43"/>
      <c r="K698" s="43"/>
      <c r="L698" s="43"/>
      <c r="EA698" s="5"/>
    </row>
    <row r="699" spans="1:131" ht="13.15" x14ac:dyDescent="0.4">
      <c r="A699" s="38"/>
      <c r="B699" s="17"/>
      <c r="C699" s="17"/>
      <c r="D699" s="18"/>
      <c r="E699" s="18"/>
      <c r="F699" s="18"/>
      <c r="G699" s="43"/>
      <c r="H699" s="43"/>
      <c r="I699" s="43"/>
      <c r="J699" s="43"/>
      <c r="K699" s="43"/>
      <c r="L699" s="43"/>
      <c r="EA699" s="5"/>
    </row>
    <row r="700" spans="1:131" ht="13.15" x14ac:dyDescent="0.4">
      <c r="A700" s="38"/>
      <c r="B700" s="17"/>
      <c r="C700" s="17"/>
      <c r="D700" s="18"/>
      <c r="E700" s="18"/>
      <c r="F700" s="18"/>
      <c r="G700" s="43"/>
      <c r="H700" s="43"/>
      <c r="I700" s="43"/>
      <c r="J700" s="43"/>
      <c r="K700" s="43"/>
      <c r="L700" s="43"/>
      <c r="EA700" s="5"/>
    </row>
    <row r="701" spans="1:131" ht="13.15" x14ac:dyDescent="0.4">
      <c r="A701" s="38"/>
      <c r="B701" s="17"/>
      <c r="C701" s="17"/>
      <c r="D701" s="18"/>
      <c r="E701" s="18"/>
      <c r="F701" s="18"/>
      <c r="G701" s="43"/>
      <c r="H701" s="43"/>
      <c r="I701" s="43"/>
      <c r="J701" s="43"/>
      <c r="K701" s="43"/>
      <c r="L701" s="43"/>
      <c r="EA701" s="5"/>
    </row>
    <row r="702" spans="1:131" ht="13.15" x14ac:dyDescent="0.4">
      <c r="A702" s="38"/>
      <c r="B702" s="17"/>
      <c r="C702" s="17"/>
      <c r="D702" s="18"/>
      <c r="E702" s="18"/>
      <c r="F702" s="18"/>
      <c r="G702" s="43"/>
      <c r="H702" s="43"/>
      <c r="I702" s="43"/>
      <c r="J702" s="43"/>
      <c r="K702" s="43"/>
      <c r="L702" s="43"/>
      <c r="EA702" s="5"/>
    </row>
    <row r="703" spans="1:131" ht="13.15" x14ac:dyDescent="0.4">
      <c r="A703" s="38"/>
      <c r="B703" s="17"/>
      <c r="C703" s="17"/>
      <c r="D703" s="18"/>
      <c r="E703" s="18"/>
      <c r="F703" s="18"/>
      <c r="G703" s="43"/>
      <c r="H703" s="43"/>
      <c r="I703" s="43"/>
      <c r="J703" s="43"/>
      <c r="K703" s="43"/>
      <c r="L703" s="43"/>
      <c r="EA703" s="5"/>
    </row>
    <row r="704" spans="1:131" ht="13.15" x14ac:dyDescent="0.4">
      <c r="A704" s="38"/>
      <c r="B704" s="17"/>
      <c r="C704" s="17"/>
      <c r="D704" s="18"/>
      <c r="E704" s="18"/>
      <c r="F704" s="18"/>
      <c r="G704" s="43"/>
      <c r="H704" s="43"/>
      <c r="I704" s="43"/>
      <c r="J704" s="43"/>
      <c r="K704" s="43"/>
      <c r="L704" s="43"/>
      <c r="EA704" s="5"/>
    </row>
    <row r="705" spans="1:131" ht="13.15" x14ac:dyDescent="0.4">
      <c r="A705" s="38"/>
      <c r="B705" s="17"/>
      <c r="C705" s="17"/>
      <c r="D705" s="18"/>
      <c r="E705" s="18"/>
      <c r="F705" s="18"/>
      <c r="G705" s="43"/>
      <c r="H705" s="43"/>
      <c r="I705" s="43"/>
      <c r="J705" s="43"/>
      <c r="K705" s="43"/>
      <c r="L705" s="43"/>
      <c r="EA705" s="5"/>
    </row>
    <row r="706" spans="1:131" ht="13.15" x14ac:dyDescent="0.4">
      <c r="A706" s="38"/>
      <c r="B706" s="17"/>
      <c r="C706" s="17"/>
      <c r="D706" s="18"/>
      <c r="E706" s="18"/>
      <c r="F706" s="18"/>
      <c r="G706" s="43"/>
      <c r="H706" s="43"/>
      <c r="I706" s="43"/>
      <c r="J706" s="43"/>
      <c r="K706" s="43"/>
      <c r="L706" s="43"/>
      <c r="EA706" s="5"/>
    </row>
    <row r="707" spans="1:131" ht="13.15" x14ac:dyDescent="0.4">
      <c r="A707" s="38"/>
      <c r="B707" s="17"/>
      <c r="C707" s="17"/>
      <c r="D707" s="18"/>
      <c r="E707" s="18"/>
      <c r="F707" s="18"/>
      <c r="G707" s="43"/>
      <c r="H707" s="43"/>
      <c r="I707" s="43"/>
      <c r="J707" s="43"/>
      <c r="K707" s="43"/>
      <c r="L707" s="43"/>
      <c r="EA707" s="5"/>
    </row>
    <row r="708" spans="1:131" ht="13.15" x14ac:dyDescent="0.4">
      <c r="A708" s="38"/>
      <c r="B708" s="17"/>
      <c r="C708" s="17"/>
      <c r="D708" s="18"/>
      <c r="E708" s="18"/>
      <c r="F708" s="18"/>
      <c r="G708" s="43"/>
      <c r="H708" s="43"/>
      <c r="I708" s="43"/>
      <c r="J708" s="43"/>
      <c r="K708" s="43"/>
      <c r="L708" s="43"/>
      <c r="EA708" s="5"/>
    </row>
    <row r="709" spans="1:131" ht="13.15" x14ac:dyDescent="0.4">
      <c r="A709" s="38"/>
      <c r="B709" s="17"/>
      <c r="C709" s="17"/>
      <c r="D709" s="18"/>
      <c r="E709" s="18"/>
      <c r="F709" s="18"/>
      <c r="G709" s="43"/>
      <c r="H709" s="43"/>
      <c r="I709" s="43"/>
      <c r="J709" s="43"/>
      <c r="K709" s="43"/>
      <c r="L709" s="43"/>
      <c r="EA709" s="5"/>
    </row>
    <row r="710" spans="1:131" ht="13.15" x14ac:dyDescent="0.4">
      <c r="A710" s="38"/>
      <c r="B710" s="17"/>
      <c r="C710" s="17"/>
      <c r="D710" s="18"/>
      <c r="E710" s="18"/>
      <c r="F710" s="18"/>
      <c r="G710" s="43"/>
      <c r="H710" s="43"/>
      <c r="I710" s="43"/>
      <c r="J710" s="43"/>
      <c r="K710" s="43"/>
      <c r="L710" s="43"/>
      <c r="EA710" s="5"/>
    </row>
    <row r="711" spans="1:131" ht="13.15" x14ac:dyDescent="0.4">
      <c r="A711" s="38"/>
      <c r="B711" s="17"/>
      <c r="C711" s="17"/>
      <c r="D711" s="18"/>
      <c r="E711" s="18"/>
      <c r="F711" s="18"/>
      <c r="G711" s="43"/>
      <c r="H711" s="43"/>
      <c r="I711" s="43"/>
      <c r="J711" s="43"/>
      <c r="K711" s="43"/>
      <c r="L711" s="43"/>
      <c r="EA711" s="5"/>
    </row>
    <row r="712" spans="1:131" ht="13.15" x14ac:dyDescent="0.4">
      <c r="A712" s="38"/>
      <c r="B712" s="17"/>
      <c r="C712" s="17"/>
      <c r="D712" s="18"/>
      <c r="E712" s="18"/>
      <c r="F712" s="18"/>
      <c r="G712" s="43"/>
      <c r="H712" s="43"/>
      <c r="I712" s="43"/>
      <c r="J712" s="43"/>
      <c r="K712" s="43"/>
      <c r="L712" s="43"/>
      <c r="EA712" s="5"/>
    </row>
    <row r="713" spans="1:131" ht="13.15" x14ac:dyDescent="0.4">
      <c r="A713" s="38"/>
      <c r="B713" s="17"/>
      <c r="C713" s="17"/>
      <c r="D713" s="18"/>
      <c r="E713" s="18"/>
      <c r="F713" s="18"/>
      <c r="G713" s="43"/>
      <c r="H713" s="43"/>
      <c r="I713" s="43"/>
      <c r="J713" s="43"/>
      <c r="K713" s="43"/>
      <c r="L713" s="43"/>
      <c r="EA713" s="5"/>
    </row>
    <row r="714" spans="1:131" ht="13.15" x14ac:dyDescent="0.4">
      <c r="A714" s="38"/>
      <c r="B714" s="17"/>
      <c r="C714" s="17"/>
      <c r="D714" s="18"/>
      <c r="E714" s="18"/>
      <c r="F714" s="18"/>
      <c r="G714" s="43"/>
      <c r="H714" s="43"/>
      <c r="I714" s="43"/>
      <c r="J714" s="43"/>
      <c r="K714" s="43"/>
      <c r="L714" s="43"/>
      <c r="EA714" s="5"/>
    </row>
    <row r="715" spans="1:131" ht="13.15" x14ac:dyDescent="0.4">
      <c r="A715" s="38"/>
      <c r="B715" s="17"/>
      <c r="C715" s="17"/>
      <c r="D715" s="18"/>
      <c r="E715" s="18"/>
      <c r="F715" s="18"/>
      <c r="G715" s="43"/>
      <c r="H715" s="43"/>
      <c r="I715" s="43"/>
      <c r="J715" s="43"/>
      <c r="K715" s="43"/>
      <c r="L715" s="43"/>
      <c r="EA715" s="5"/>
    </row>
    <row r="716" spans="1:131" ht="13.15" x14ac:dyDescent="0.4">
      <c r="A716" s="38"/>
      <c r="B716" s="17"/>
      <c r="C716" s="17"/>
      <c r="D716" s="18"/>
      <c r="E716" s="18"/>
      <c r="F716" s="18"/>
      <c r="G716" s="43"/>
      <c r="H716" s="43"/>
      <c r="I716" s="43"/>
      <c r="J716" s="43"/>
      <c r="K716" s="43"/>
      <c r="L716" s="43"/>
      <c r="EA716" s="5"/>
    </row>
    <row r="717" spans="1:131" ht="13.15" x14ac:dyDescent="0.4">
      <c r="A717" s="38"/>
      <c r="B717" s="17"/>
      <c r="C717" s="17"/>
      <c r="D717" s="18"/>
      <c r="E717" s="18"/>
      <c r="F717" s="18"/>
      <c r="G717" s="43"/>
      <c r="H717" s="43"/>
      <c r="I717" s="43"/>
      <c r="J717" s="43"/>
      <c r="K717" s="43"/>
      <c r="L717" s="43"/>
      <c r="EA717" s="5"/>
    </row>
    <row r="718" spans="1:131" ht="13.15" x14ac:dyDescent="0.4">
      <c r="A718" s="38"/>
      <c r="B718" s="17"/>
      <c r="C718" s="17"/>
      <c r="D718" s="18"/>
      <c r="E718" s="18"/>
      <c r="F718" s="18"/>
      <c r="G718" s="43"/>
      <c r="H718" s="43"/>
      <c r="I718" s="43"/>
      <c r="J718" s="43"/>
      <c r="K718" s="43"/>
      <c r="L718" s="43"/>
      <c r="EA718" s="5"/>
    </row>
    <row r="719" spans="1:131" ht="13.15" x14ac:dyDescent="0.4">
      <c r="A719" s="38"/>
      <c r="B719" s="17"/>
      <c r="C719" s="17"/>
      <c r="D719" s="18"/>
      <c r="E719" s="18"/>
      <c r="F719" s="18"/>
      <c r="G719" s="43"/>
      <c r="H719" s="43"/>
      <c r="I719" s="43"/>
      <c r="J719" s="43"/>
      <c r="K719" s="43"/>
      <c r="L719" s="43"/>
      <c r="EA719" s="5"/>
    </row>
    <row r="720" spans="1:131" ht="13.15" x14ac:dyDescent="0.4">
      <c r="A720" s="38"/>
      <c r="B720" s="17"/>
      <c r="C720" s="17"/>
      <c r="D720" s="18"/>
      <c r="E720" s="18"/>
      <c r="F720" s="18"/>
      <c r="G720" s="43"/>
      <c r="H720" s="43"/>
      <c r="I720" s="43"/>
      <c r="J720" s="43"/>
      <c r="K720" s="43"/>
      <c r="L720" s="43"/>
      <c r="EA720" s="5"/>
    </row>
    <row r="721" spans="1:131" ht="13.15" x14ac:dyDescent="0.4">
      <c r="A721" s="38"/>
      <c r="B721" s="17"/>
      <c r="C721" s="17"/>
      <c r="D721" s="18"/>
      <c r="E721" s="18"/>
      <c r="F721" s="18"/>
      <c r="G721" s="43"/>
      <c r="H721" s="43"/>
      <c r="I721" s="43"/>
      <c r="J721" s="43"/>
      <c r="K721" s="43"/>
      <c r="L721" s="43"/>
      <c r="EA721" s="5"/>
    </row>
    <row r="722" spans="1:131" ht="13.15" x14ac:dyDescent="0.4">
      <c r="A722" s="38"/>
      <c r="B722" s="17"/>
      <c r="C722" s="17"/>
      <c r="D722" s="18"/>
      <c r="E722" s="18"/>
      <c r="F722" s="18"/>
      <c r="G722" s="43"/>
      <c r="H722" s="43"/>
      <c r="I722" s="43"/>
      <c r="J722" s="43"/>
      <c r="K722" s="43"/>
      <c r="L722" s="43"/>
      <c r="EA722" s="5"/>
    </row>
    <row r="723" spans="1:131" ht="13.15" x14ac:dyDescent="0.4">
      <c r="A723" s="38"/>
      <c r="B723" s="17"/>
      <c r="C723" s="17"/>
      <c r="D723" s="18"/>
      <c r="E723" s="18"/>
      <c r="F723" s="18"/>
      <c r="G723" s="43"/>
      <c r="H723" s="43"/>
      <c r="I723" s="43"/>
      <c r="J723" s="43"/>
      <c r="K723" s="43"/>
      <c r="L723" s="43"/>
      <c r="EA723" s="5"/>
    </row>
    <row r="724" spans="1:131" ht="13.15" x14ac:dyDescent="0.4">
      <c r="A724" s="38"/>
      <c r="B724" s="17"/>
      <c r="C724" s="17"/>
      <c r="D724" s="18"/>
      <c r="E724" s="18"/>
      <c r="F724" s="18"/>
      <c r="G724" s="43"/>
      <c r="H724" s="43"/>
      <c r="I724" s="43"/>
      <c r="J724" s="43"/>
      <c r="K724" s="43"/>
      <c r="L724" s="43"/>
      <c r="EA724" s="5"/>
    </row>
    <row r="725" spans="1:131" ht="13.15" x14ac:dyDescent="0.4">
      <c r="A725" s="38"/>
      <c r="B725" s="17"/>
      <c r="C725" s="17"/>
      <c r="D725" s="18"/>
      <c r="E725" s="18"/>
      <c r="F725" s="18"/>
      <c r="G725" s="43"/>
      <c r="H725" s="43"/>
      <c r="I725" s="43"/>
      <c r="J725" s="43"/>
      <c r="K725" s="43"/>
      <c r="L725" s="43"/>
      <c r="EA725" s="5"/>
    </row>
    <row r="726" spans="1:131" ht="13.15" x14ac:dyDescent="0.4">
      <c r="A726" s="38"/>
      <c r="B726" s="17"/>
      <c r="C726" s="17"/>
      <c r="D726" s="18"/>
      <c r="E726" s="18"/>
      <c r="F726" s="18"/>
      <c r="G726" s="43"/>
      <c r="H726" s="43"/>
      <c r="I726" s="43"/>
      <c r="J726" s="43"/>
      <c r="K726" s="43"/>
      <c r="L726" s="43"/>
      <c r="EA726" s="5"/>
    </row>
    <row r="727" spans="1:131" ht="13.15" x14ac:dyDescent="0.4">
      <c r="A727" s="38"/>
      <c r="B727" s="17"/>
      <c r="C727" s="17"/>
      <c r="D727" s="18"/>
      <c r="E727" s="18"/>
      <c r="F727" s="18"/>
      <c r="G727" s="43"/>
      <c r="H727" s="43"/>
      <c r="I727" s="43"/>
      <c r="J727" s="43"/>
      <c r="K727" s="43"/>
      <c r="L727" s="43"/>
      <c r="EA727" s="5"/>
    </row>
    <row r="728" spans="1:131" ht="13.15" x14ac:dyDescent="0.4">
      <c r="A728" s="38"/>
      <c r="B728" s="17"/>
      <c r="C728" s="17"/>
      <c r="D728" s="18"/>
      <c r="E728" s="18"/>
      <c r="F728" s="18"/>
      <c r="G728" s="43"/>
      <c r="H728" s="43"/>
      <c r="I728" s="43"/>
      <c r="J728" s="43"/>
      <c r="K728" s="43"/>
      <c r="L728" s="43"/>
      <c r="EA728" s="5"/>
    </row>
    <row r="729" spans="1:131" ht="13.15" x14ac:dyDescent="0.4">
      <c r="A729" s="38"/>
      <c r="B729" s="17"/>
      <c r="C729" s="17"/>
      <c r="D729" s="18"/>
      <c r="E729" s="18"/>
      <c r="F729" s="18"/>
      <c r="G729" s="43"/>
      <c r="H729" s="43"/>
      <c r="I729" s="43"/>
      <c r="J729" s="43"/>
      <c r="K729" s="43"/>
      <c r="L729" s="43"/>
      <c r="EA729" s="5"/>
    </row>
    <row r="730" spans="1:131" ht="13.15" x14ac:dyDescent="0.4">
      <c r="A730" s="38"/>
      <c r="B730" s="17"/>
      <c r="C730" s="17"/>
      <c r="D730" s="18"/>
      <c r="E730" s="18"/>
      <c r="F730" s="18"/>
      <c r="G730" s="43"/>
      <c r="H730" s="43"/>
      <c r="I730" s="43"/>
      <c r="J730" s="43"/>
      <c r="K730" s="43"/>
      <c r="L730" s="43"/>
      <c r="EA730" s="5"/>
    </row>
    <row r="731" spans="1:131" ht="13.15" x14ac:dyDescent="0.4">
      <c r="A731" s="38"/>
      <c r="B731" s="17"/>
      <c r="C731" s="17"/>
      <c r="D731" s="18"/>
      <c r="E731" s="18"/>
      <c r="F731" s="18"/>
      <c r="G731" s="43"/>
      <c r="H731" s="43"/>
      <c r="I731" s="43"/>
      <c r="J731" s="43"/>
      <c r="K731" s="43"/>
      <c r="L731" s="43"/>
      <c r="EA731" s="5"/>
    </row>
    <row r="732" spans="1:131" ht="13.15" x14ac:dyDescent="0.4">
      <c r="A732" s="38"/>
      <c r="B732" s="17"/>
      <c r="C732" s="17"/>
      <c r="D732" s="18"/>
      <c r="E732" s="18"/>
      <c r="F732" s="18"/>
      <c r="G732" s="43"/>
      <c r="H732" s="43"/>
      <c r="I732" s="43"/>
      <c r="J732" s="43"/>
      <c r="K732" s="43"/>
      <c r="L732" s="43"/>
      <c r="EA732" s="5"/>
    </row>
    <row r="733" spans="1:131" ht="13.15" x14ac:dyDescent="0.4">
      <c r="A733" s="38"/>
      <c r="B733" s="17"/>
      <c r="C733" s="17"/>
      <c r="D733" s="18"/>
      <c r="E733" s="18"/>
      <c r="F733" s="18"/>
      <c r="G733" s="43"/>
      <c r="H733" s="43"/>
      <c r="I733" s="43"/>
      <c r="J733" s="43"/>
      <c r="K733" s="43"/>
      <c r="L733" s="43"/>
      <c r="EA733" s="5"/>
    </row>
    <row r="734" spans="1:131" ht="13.15" x14ac:dyDescent="0.4">
      <c r="A734" s="38"/>
      <c r="B734" s="17"/>
      <c r="C734" s="17"/>
      <c r="D734" s="18"/>
      <c r="E734" s="18"/>
      <c r="F734" s="18"/>
      <c r="G734" s="43"/>
      <c r="H734" s="43"/>
      <c r="I734" s="43"/>
      <c r="J734" s="43"/>
      <c r="K734" s="43"/>
      <c r="L734" s="43"/>
      <c r="EA734" s="5"/>
    </row>
    <row r="735" spans="1:131" ht="13.15" x14ac:dyDescent="0.4">
      <c r="A735" s="38"/>
      <c r="B735" s="17"/>
      <c r="C735" s="17"/>
      <c r="D735" s="18"/>
      <c r="E735" s="18"/>
      <c r="F735" s="18"/>
      <c r="G735" s="43"/>
      <c r="H735" s="43"/>
      <c r="I735" s="43"/>
      <c r="J735" s="43"/>
      <c r="K735" s="43"/>
      <c r="L735" s="43"/>
      <c r="EA735" s="5"/>
    </row>
    <row r="736" spans="1:131" ht="13.15" x14ac:dyDescent="0.4">
      <c r="A736" s="38"/>
      <c r="B736" s="17"/>
      <c r="C736" s="17"/>
      <c r="D736" s="18"/>
      <c r="E736" s="18"/>
      <c r="F736" s="18"/>
      <c r="G736" s="43"/>
      <c r="H736" s="43"/>
      <c r="I736" s="43"/>
      <c r="J736" s="43"/>
      <c r="K736" s="43"/>
      <c r="L736" s="43"/>
      <c r="EA736" s="5"/>
    </row>
    <row r="737" spans="1:131" ht="13.15" x14ac:dyDescent="0.4">
      <c r="A737" s="38"/>
      <c r="B737" s="17"/>
      <c r="C737" s="17"/>
      <c r="D737" s="18"/>
      <c r="E737" s="18"/>
      <c r="F737" s="18"/>
      <c r="G737" s="43"/>
      <c r="H737" s="43"/>
      <c r="I737" s="43"/>
      <c r="J737" s="43"/>
      <c r="K737" s="43"/>
      <c r="L737" s="43"/>
      <c r="EA737" s="5"/>
    </row>
    <row r="738" spans="1:131" ht="13.15" x14ac:dyDescent="0.4">
      <c r="A738" s="38"/>
      <c r="B738" s="17"/>
      <c r="C738" s="17"/>
      <c r="D738" s="18"/>
      <c r="E738" s="18"/>
      <c r="F738" s="18"/>
      <c r="G738" s="43"/>
      <c r="H738" s="43"/>
      <c r="I738" s="43"/>
      <c r="J738" s="43"/>
      <c r="K738" s="43"/>
      <c r="L738" s="43"/>
      <c r="EA738" s="5"/>
    </row>
    <row r="739" spans="1:131" ht="13.15" x14ac:dyDescent="0.4">
      <c r="A739" s="38"/>
      <c r="B739" s="17"/>
      <c r="C739" s="17"/>
      <c r="D739" s="18"/>
      <c r="E739" s="18"/>
      <c r="F739" s="18"/>
      <c r="G739" s="43"/>
      <c r="H739" s="43"/>
      <c r="I739" s="43"/>
      <c r="J739" s="43"/>
      <c r="K739" s="43"/>
      <c r="L739" s="43"/>
      <c r="EA739" s="5"/>
    </row>
    <row r="740" spans="1:131" ht="13.15" x14ac:dyDescent="0.4">
      <c r="A740" s="38"/>
      <c r="B740" s="17"/>
      <c r="C740" s="17"/>
      <c r="D740" s="18"/>
      <c r="E740" s="18"/>
      <c r="F740" s="18"/>
      <c r="G740" s="43"/>
      <c r="H740" s="43"/>
      <c r="I740" s="43"/>
      <c r="J740" s="43"/>
      <c r="K740" s="43"/>
      <c r="L740" s="43"/>
      <c r="EA740" s="5"/>
    </row>
    <row r="741" spans="1:131" ht="13.15" x14ac:dyDescent="0.4">
      <c r="A741" s="38"/>
      <c r="B741" s="17"/>
      <c r="C741" s="17"/>
      <c r="D741" s="18"/>
      <c r="E741" s="18"/>
      <c r="F741" s="18"/>
      <c r="G741" s="43"/>
      <c r="H741" s="43"/>
      <c r="I741" s="43"/>
      <c r="J741" s="43"/>
      <c r="K741" s="43"/>
      <c r="L741" s="43"/>
      <c r="EA741" s="5"/>
    </row>
    <row r="742" spans="1:131" ht="13.15" x14ac:dyDescent="0.4">
      <c r="A742" s="38"/>
      <c r="B742" s="17"/>
      <c r="C742" s="17"/>
      <c r="D742" s="18"/>
      <c r="E742" s="18"/>
      <c r="F742" s="18"/>
      <c r="G742" s="43"/>
      <c r="H742" s="43"/>
      <c r="I742" s="43"/>
      <c r="J742" s="43"/>
      <c r="K742" s="43"/>
      <c r="L742" s="43"/>
      <c r="EA742" s="5"/>
    </row>
    <row r="743" spans="1:131" ht="13.15" x14ac:dyDescent="0.4">
      <c r="A743" s="38"/>
      <c r="B743" s="17"/>
      <c r="C743" s="17"/>
      <c r="D743" s="18"/>
      <c r="E743" s="18"/>
      <c r="F743" s="18"/>
      <c r="G743" s="43"/>
      <c r="H743" s="43"/>
      <c r="I743" s="43"/>
      <c r="J743" s="43"/>
      <c r="K743" s="43"/>
      <c r="L743" s="43"/>
      <c r="EA743" s="5"/>
    </row>
    <row r="744" spans="1:131" ht="13.15" x14ac:dyDescent="0.4">
      <c r="A744" s="38"/>
      <c r="B744" s="17"/>
      <c r="C744" s="17"/>
      <c r="D744" s="18"/>
      <c r="E744" s="18"/>
      <c r="F744" s="18"/>
      <c r="G744" s="43"/>
      <c r="H744" s="43"/>
      <c r="I744" s="43"/>
      <c r="J744" s="43"/>
      <c r="K744" s="43"/>
      <c r="L744" s="43"/>
      <c r="EA744" s="5"/>
    </row>
    <row r="745" spans="1:131" ht="13.15" x14ac:dyDescent="0.4">
      <c r="A745" s="38"/>
      <c r="B745" s="17"/>
      <c r="C745" s="17"/>
      <c r="D745" s="18"/>
      <c r="E745" s="18"/>
      <c r="F745" s="18"/>
      <c r="G745" s="43"/>
      <c r="H745" s="43"/>
      <c r="I745" s="43"/>
      <c r="J745" s="43"/>
      <c r="K745" s="43"/>
      <c r="L745" s="43"/>
      <c r="EA745" s="5"/>
    </row>
    <row r="746" spans="1:131" ht="13.15" x14ac:dyDescent="0.4">
      <c r="A746" s="38"/>
      <c r="B746" s="17"/>
      <c r="C746" s="17"/>
      <c r="D746" s="18"/>
      <c r="E746" s="18"/>
      <c r="F746" s="18"/>
      <c r="G746" s="43"/>
      <c r="H746" s="43"/>
      <c r="I746" s="43"/>
      <c r="J746" s="43"/>
      <c r="K746" s="43"/>
      <c r="L746" s="43"/>
      <c r="EA746" s="5"/>
    </row>
    <row r="747" spans="1:131" ht="13.15" x14ac:dyDescent="0.4">
      <c r="A747" s="38"/>
      <c r="B747" s="17"/>
      <c r="C747" s="17"/>
      <c r="D747" s="18"/>
      <c r="E747" s="18"/>
      <c r="F747" s="18"/>
      <c r="G747" s="43"/>
      <c r="H747" s="43"/>
      <c r="I747" s="43"/>
      <c r="J747" s="43"/>
      <c r="K747" s="43"/>
      <c r="L747" s="43"/>
      <c r="EA747" s="5"/>
    </row>
    <row r="748" spans="1:131" ht="13.15" x14ac:dyDescent="0.4">
      <c r="A748" s="38"/>
      <c r="B748" s="17"/>
      <c r="C748" s="17"/>
      <c r="D748" s="18"/>
      <c r="E748" s="18"/>
      <c r="F748" s="18"/>
      <c r="G748" s="43"/>
      <c r="H748" s="43"/>
      <c r="I748" s="43"/>
      <c r="J748" s="43"/>
      <c r="K748" s="43"/>
      <c r="L748" s="43"/>
      <c r="EA748" s="5"/>
    </row>
    <row r="749" spans="1:131" ht="13.15" x14ac:dyDescent="0.4">
      <c r="A749" s="38"/>
      <c r="B749" s="17"/>
      <c r="C749" s="17"/>
      <c r="D749" s="18"/>
      <c r="E749" s="18"/>
      <c r="F749" s="18"/>
      <c r="G749" s="43"/>
      <c r="H749" s="43"/>
      <c r="I749" s="43"/>
      <c r="J749" s="43"/>
      <c r="K749" s="43"/>
      <c r="L749" s="43"/>
      <c r="EA749" s="5"/>
    </row>
    <row r="750" spans="1:131" ht="13.15" x14ac:dyDescent="0.4">
      <c r="A750" s="38"/>
      <c r="B750" s="17"/>
      <c r="C750" s="17"/>
      <c r="D750" s="18"/>
      <c r="E750" s="18"/>
      <c r="F750" s="18"/>
      <c r="G750" s="43"/>
      <c r="H750" s="43"/>
      <c r="I750" s="43"/>
      <c r="J750" s="43"/>
      <c r="K750" s="43"/>
      <c r="L750" s="43"/>
      <c r="EA750" s="5"/>
    </row>
    <row r="751" spans="1:131" ht="13.15" x14ac:dyDescent="0.4">
      <c r="A751" s="38"/>
      <c r="B751" s="17"/>
      <c r="C751" s="17"/>
      <c r="D751" s="18"/>
      <c r="E751" s="18"/>
      <c r="F751" s="18"/>
      <c r="G751" s="43"/>
      <c r="H751" s="43"/>
      <c r="I751" s="43"/>
      <c r="J751" s="43"/>
      <c r="K751" s="43"/>
      <c r="L751" s="43"/>
      <c r="EA751" s="5"/>
    </row>
    <row r="752" spans="1:131" ht="13.15" x14ac:dyDescent="0.4">
      <c r="A752" s="38"/>
      <c r="B752" s="17"/>
      <c r="C752" s="17"/>
      <c r="D752" s="18"/>
      <c r="E752" s="18"/>
      <c r="F752" s="18"/>
      <c r="G752" s="43"/>
      <c r="H752" s="43"/>
      <c r="I752" s="43"/>
      <c r="J752" s="43"/>
      <c r="K752" s="43"/>
      <c r="L752" s="43"/>
      <c r="EA752" s="5"/>
    </row>
    <row r="753" spans="1:131" ht="13.15" x14ac:dyDescent="0.4">
      <c r="A753" s="38"/>
      <c r="B753" s="17"/>
      <c r="C753" s="17"/>
      <c r="D753" s="18"/>
      <c r="E753" s="18"/>
      <c r="F753" s="18"/>
      <c r="G753" s="43"/>
      <c r="H753" s="43"/>
      <c r="I753" s="43"/>
      <c r="J753" s="43"/>
      <c r="K753" s="43"/>
      <c r="L753" s="43"/>
      <c r="EA753" s="5"/>
    </row>
    <row r="754" spans="1:131" ht="13.15" x14ac:dyDescent="0.4">
      <c r="A754" s="38"/>
      <c r="B754" s="17"/>
      <c r="C754" s="17"/>
      <c r="D754" s="18"/>
      <c r="E754" s="18"/>
      <c r="F754" s="18"/>
      <c r="G754" s="43"/>
      <c r="H754" s="43"/>
      <c r="I754" s="43"/>
      <c r="J754" s="43"/>
      <c r="K754" s="43"/>
      <c r="L754" s="43"/>
      <c r="EA754" s="5"/>
    </row>
    <row r="755" spans="1:131" ht="13.15" x14ac:dyDescent="0.4">
      <c r="A755" s="38"/>
      <c r="B755" s="17"/>
      <c r="C755" s="17"/>
      <c r="D755" s="18"/>
      <c r="E755" s="18"/>
      <c r="F755" s="18"/>
      <c r="G755" s="43"/>
      <c r="H755" s="43"/>
      <c r="I755" s="43"/>
      <c r="J755" s="43"/>
      <c r="K755" s="43"/>
      <c r="L755" s="43"/>
      <c r="EA755" s="5"/>
    </row>
    <row r="756" spans="1:131" ht="13.15" x14ac:dyDescent="0.4">
      <c r="A756" s="38"/>
      <c r="B756" s="17"/>
      <c r="C756" s="17"/>
      <c r="D756" s="18"/>
      <c r="E756" s="18"/>
      <c r="F756" s="18"/>
      <c r="G756" s="43"/>
      <c r="H756" s="43"/>
      <c r="I756" s="43"/>
      <c r="J756" s="43"/>
      <c r="K756" s="43"/>
      <c r="L756" s="43"/>
      <c r="EA756" s="5"/>
    </row>
    <row r="757" spans="1:131" ht="13.15" x14ac:dyDescent="0.4">
      <c r="A757" s="38"/>
      <c r="B757" s="17"/>
      <c r="C757" s="17"/>
      <c r="D757" s="18"/>
      <c r="E757" s="18"/>
      <c r="F757" s="18"/>
      <c r="G757" s="43"/>
      <c r="H757" s="43"/>
      <c r="I757" s="43"/>
      <c r="J757" s="43"/>
      <c r="K757" s="43"/>
      <c r="L757" s="43"/>
      <c r="EA757" s="5"/>
    </row>
    <row r="758" spans="1:131" ht="13.15" x14ac:dyDescent="0.4">
      <c r="A758" s="38"/>
      <c r="B758" s="17"/>
      <c r="C758" s="17"/>
      <c r="D758" s="18"/>
      <c r="E758" s="18"/>
      <c r="F758" s="18"/>
      <c r="G758" s="43"/>
      <c r="H758" s="43"/>
      <c r="I758" s="43"/>
      <c r="J758" s="43"/>
      <c r="K758" s="43"/>
      <c r="L758" s="43"/>
      <c r="EA758" s="5"/>
    </row>
    <row r="759" spans="1:131" ht="13.15" x14ac:dyDescent="0.4">
      <c r="A759" s="38"/>
      <c r="B759" s="17"/>
      <c r="C759" s="17"/>
      <c r="D759" s="18"/>
      <c r="E759" s="18"/>
      <c r="F759" s="18"/>
      <c r="G759" s="43"/>
      <c r="H759" s="43"/>
      <c r="I759" s="43"/>
      <c r="J759" s="43"/>
      <c r="K759" s="43"/>
      <c r="L759" s="43"/>
      <c r="EA759" s="5"/>
    </row>
    <row r="760" spans="1:131" ht="13.15" x14ac:dyDescent="0.4">
      <c r="A760" s="38"/>
      <c r="B760" s="17"/>
      <c r="C760" s="17"/>
      <c r="D760" s="18"/>
      <c r="E760" s="18"/>
      <c r="F760" s="18"/>
      <c r="G760" s="43"/>
      <c r="H760" s="43"/>
      <c r="I760" s="43"/>
      <c r="J760" s="43"/>
      <c r="K760" s="43"/>
      <c r="L760" s="43"/>
      <c r="EA760" s="5"/>
    </row>
    <row r="761" spans="1:131" ht="13.15" x14ac:dyDescent="0.4">
      <c r="A761" s="38"/>
      <c r="B761" s="17"/>
      <c r="C761" s="17"/>
      <c r="D761" s="18"/>
      <c r="E761" s="18"/>
      <c r="F761" s="18"/>
      <c r="G761" s="43"/>
      <c r="H761" s="43"/>
      <c r="I761" s="43"/>
      <c r="J761" s="43"/>
      <c r="K761" s="43"/>
      <c r="L761" s="43"/>
      <c r="EA761" s="5"/>
    </row>
    <row r="762" spans="1:131" ht="13.15" x14ac:dyDescent="0.4">
      <c r="A762" s="38"/>
      <c r="B762" s="17"/>
      <c r="C762" s="17"/>
      <c r="D762" s="18"/>
      <c r="E762" s="18"/>
      <c r="F762" s="18"/>
      <c r="G762" s="43"/>
      <c r="H762" s="43"/>
      <c r="I762" s="43"/>
      <c r="J762" s="43"/>
      <c r="K762" s="43"/>
      <c r="L762" s="43"/>
      <c r="EA762" s="5"/>
    </row>
    <row r="763" spans="1:131" ht="13.15" x14ac:dyDescent="0.4">
      <c r="A763" s="38"/>
      <c r="B763" s="17"/>
      <c r="C763" s="17"/>
      <c r="D763" s="18"/>
      <c r="E763" s="18"/>
      <c r="F763" s="18"/>
      <c r="G763" s="43"/>
      <c r="H763" s="43"/>
      <c r="I763" s="43"/>
      <c r="J763" s="43"/>
      <c r="K763" s="43"/>
      <c r="L763" s="43"/>
      <c r="EA763" s="5"/>
    </row>
    <row r="764" spans="1:131" ht="13.15" x14ac:dyDescent="0.4">
      <c r="A764" s="38"/>
      <c r="B764" s="17"/>
      <c r="C764" s="17"/>
      <c r="D764" s="18"/>
      <c r="E764" s="18"/>
      <c r="F764" s="18"/>
      <c r="G764" s="43"/>
      <c r="H764" s="43"/>
      <c r="I764" s="43"/>
      <c r="J764" s="43"/>
      <c r="K764" s="43"/>
      <c r="L764" s="43"/>
      <c r="EA764" s="5"/>
    </row>
    <row r="765" spans="1:131" ht="13.15" x14ac:dyDescent="0.4">
      <c r="A765" s="38"/>
      <c r="B765" s="17"/>
      <c r="C765" s="17"/>
      <c r="D765" s="18"/>
      <c r="E765" s="18"/>
      <c r="F765" s="18"/>
      <c r="G765" s="43"/>
      <c r="H765" s="43"/>
      <c r="I765" s="43"/>
      <c r="J765" s="43"/>
      <c r="K765" s="43"/>
      <c r="L765" s="43"/>
      <c r="EA765" s="5"/>
    </row>
    <row r="766" spans="1:131" ht="13.15" x14ac:dyDescent="0.4">
      <c r="EA766" s="5"/>
    </row>
    <row r="767" spans="1:131" ht="13.15" x14ac:dyDescent="0.4">
      <c r="EA767" s="5"/>
    </row>
    <row r="768" spans="1:131" ht="13.15" x14ac:dyDescent="0.4">
      <c r="EA768" s="5"/>
    </row>
    <row r="769" spans="131:131" ht="13.15" x14ac:dyDescent="0.4">
      <c r="EA769" s="5"/>
    </row>
    <row r="770" spans="131:131" ht="13.15" x14ac:dyDescent="0.4">
      <c r="EA770" s="5"/>
    </row>
    <row r="771" spans="131:131" ht="13.15" x14ac:dyDescent="0.4">
      <c r="EA771" s="5"/>
    </row>
    <row r="772" spans="131:131" ht="13.15" x14ac:dyDescent="0.4">
      <c r="EA772" s="5"/>
    </row>
    <row r="773" spans="131:131" ht="13.15" x14ac:dyDescent="0.4">
      <c r="EA773" s="5"/>
    </row>
    <row r="774" spans="131:131" ht="13.15" x14ac:dyDescent="0.4">
      <c r="EA774" s="5"/>
    </row>
    <row r="775" spans="131:131" ht="13.15" x14ac:dyDescent="0.4">
      <c r="EA775" s="5"/>
    </row>
    <row r="776" spans="131:131" ht="13.15" x14ac:dyDescent="0.4">
      <c r="EA776" s="5"/>
    </row>
    <row r="777" spans="131:131" ht="13.15" x14ac:dyDescent="0.4">
      <c r="EA777" s="5"/>
    </row>
    <row r="778" spans="131:131" ht="13.15" x14ac:dyDescent="0.4">
      <c r="EA778" s="5"/>
    </row>
    <row r="779" spans="131:131" ht="13.15" x14ac:dyDescent="0.4">
      <c r="EA779" s="5"/>
    </row>
    <row r="780" spans="131:131" ht="13.15" x14ac:dyDescent="0.4">
      <c r="EA780" s="5"/>
    </row>
    <row r="781" spans="131:131" ht="13.15" x14ac:dyDescent="0.4">
      <c r="EA781" s="5"/>
    </row>
    <row r="782" spans="131:131" ht="13.15" x14ac:dyDescent="0.4">
      <c r="EA782" s="5"/>
    </row>
    <row r="783" spans="131:131" ht="13.15" x14ac:dyDescent="0.4">
      <c r="EA783" s="5"/>
    </row>
    <row r="784" spans="131:131" ht="13.15" x14ac:dyDescent="0.4">
      <c r="EA784" s="5"/>
    </row>
    <row r="785" spans="131:131" ht="13.15" x14ac:dyDescent="0.4">
      <c r="EA785" s="5"/>
    </row>
    <row r="786" spans="131:131" ht="13.15" x14ac:dyDescent="0.4">
      <c r="EA786" s="5"/>
    </row>
    <row r="787" spans="131:131" ht="13.15" x14ac:dyDescent="0.4">
      <c r="EA787" s="5"/>
    </row>
    <row r="788" spans="131:131" ht="13.15" x14ac:dyDescent="0.4">
      <c r="EA788" s="5"/>
    </row>
    <row r="789" spans="131:131" ht="13.15" x14ac:dyDescent="0.4">
      <c r="EA789" s="5"/>
    </row>
    <row r="790" spans="131:131" ht="13.15" x14ac:dyDescent="0.4">
      <c r="EA790" s="5"/>
    </row>
    <row r="791" spans="131:131" ht="13.15" x14ac:dyDescent="0.4">
      <c r="EA791" s="5"/>
    </row>
    <row r="792" spans="131:131" ht="13.15" x14ac:dyDescent="0.4">
      <c r="EA792" s="5"/>
    </row>
    <row r="793" spans="131:131" ht="13.15" x14ac:dyDescent="0.4">
      <c r="EA793" s="5"/>
    </row>
    <row r="794" spans="131:131" ht="13.15" x14ac:dyDescent="0.4">
      <c r="EA794" s="5"/>
    </row>
    <row r="795" spans="131:131" ht="13.15" x14ac:dyDescent="0.4">
      <c r="EA795" s="5"/>
    </row>
    <row r="796" spans="131:131" ht="13.15" x14ac:dyDescent="0.4">
      <c r="EA796" s="5"/>
    </row>
    <row r="797" spans="131:131" ht="13.15" x14ac:dyDescent="0.4">
      <c r="EA797" s="5"/>
    </row>
    <row r="798" spans="131:131" ht="13.15" x14ac:dyDescent="0.4">
      <c r="EA798" s="5"/>
    </row>
    <row r="799" spans="131:131" ht="13.15" x14ac:dyDescent="0.4">
      <c r="EA799" s="5"/>
    </row>
    <row r="800" spans="131:131" ht="13.15" x14ac:dyDescent="0.4">
      <c r="EA800" s="5"/>
    </row>
    <row r="801" spans="131:131" ht="13.15" x14ac:dyDescent="0.4">
      <c r="EA801" s="5"/>
    </row>
    <row r="802" spans="131:131" ht="13.15" x14ac:dyDescent="0.4">
      <c r="EA802" s="5"/>
    </row>
    <row r="803" spans="131:131" ht="13.15" x14ac:dyDescent="0.4">
      <c r="EA803" s="5"/>
    </row>
    <row r="804" spans="131:131" ht="13.15" x14ac:dyDescent="0.4">
      <c r="EA804" s="5"/>
    </row>
    <row r="805" spans="131:131" ht="13.15" x14ac:dyDescent="0.4">
      <c r="EA805" s="5"/>
    </row>
    <row r="806" spans="131:131" ht="13.15" x14ac:dyDescent="0.4">
      <c r="EA806" s="5"/>
    </row>
    <row r="807" spans="131:131" ht="13.15" x14ac:dyDescent="0.4">
      <c r="EA807" s="5"/>
    </row>
    <row r="808" spans="131:131" ht="13.15" x14ac:dyDescent="0.4">
      <c r="EA808" s="5"/>
    </row>
    <row r="809" spans="131:131" ht="13.15" x14ac:dyDescent="0.4">
      <c r="EA809" s="5"/>
    </row>
    <row r="810" spans="131:131" ht="13.15" x14ac:dyDescent="0.4">
      <c r="EA810" s="5"/>
    </row>
    <row r="811" spans="131:131" ht="13.15" x14ac:dyDescent="0.4">
      <c r="EA811" s="5"/>
    </row>
    <row r="812" spans="131:131" ht="13.15" x14ac:dyDescent="0.4">
      <c r="EA812" s="5"/>
    </row>
    <row r="813" spans="131:131" ht="13.15" x14ac:dyDescent="0.4">
      <c r="EA813" s="5"/>
    </row>
    <row r="814" spans="131:131" ht="13.15" x14ac:dyDescent="0.4">
      <c r="EA814" s="5"/>
    </row>
    <row r="815" spans="131:131" ht="13.15" x14ac:dyDescent="0.4">
      <c r="EA815" s="5"/>
    </row>
    <row r="816" spans="131:131" ht="13.15" x14ac:dyDescent="0.4">
      <c r="EA816" s="5"/>
    </row>
    <row r="817" spans="131:131" ht="13.15" x14ac:dyDescent="0.4">
      <c r="EA817" s="5"/>
    </row>
    <row r="818" spans="131:131" ht="13.15" x14ac:dyDescent="0.4">
      <c r="EA818" s="5"/>
    </row>
    <row r="819" spans="131:131" ht="13.15" x14ac:dyDescent="0.4">
      <c r="EA819" s="5"/>
    </row>
    <row r="820" spans="131:131" ht="13.15" x14ac:dyDescent="0.4">
      <c r="EA820" s="5"/>
    </row>
    <row r="821" spans="131:131" ht="13.15" x14ac:dyDescent="0.4">
      <c r="EA821" s="5"/>
    </row>
    <row r="822" spans="131:131" ht="13.15" x14ac:dyDescent="0.4">
      <c r="EA822" s="5"/>
    </row>
    <row r="823" spans="131:131" ht="13.15" x14ac:dyDescent="0.4">
      <c r="EA823" s="5"/>
    </row>
    <row r="824" spans="131:131" ht="13.15" x14ac:dyDescent="0.4">
      <c r="EA824" s="5"/>
    </row>
    <row r="825" spans="131:131" ht="13.15" x14ac:dyDescent="0.4">
      <c r="EA825" s="5"/>
    </row>
    <row r="826" spans="131:131" ht="13.15" x14ac:dyDescent="0.4">
      <c r="EA826" s="5"/>
    </row>
    <row r="827" spans="131:131" ht="13.15" x14ac:dyDescent="0.4">
      <c r="EA827" s="5"/>
    </row>
    <row r="828" spans="131:131" ht="13.15" x14ac:dyDescent="0.4">
      <c r="EA828" s="5"/>
    </row>
    <row r="829" spans="131:131" ht="13.15" x14ac:dyDescent="0.4">
      <c r="EA829" s="5"/>
    </row>
    <row r="830" spans="131:131" ht="13.15" x14ac:dyDescent="0.4">
      <c r="EA830" s="5"/>
    </row>
    <row r="831" spans="131:131" ht="13.15" x14ac:dyDescent="0.4">
      <c r="EA831" s="5"/>
    </row>
    <row r="832" spans="131:131" ht="13.15" x14ac:dyDescent="0.4">
      <c r="EA832" s="5"/>
    </row>
    <row r="833" spans="131:131" ht="13.15" x14ac:dyDescent="0.4">
      <c r="EA833" s="5"/>
    </row>
    <row r="834" spans="131:131" ht="13.15" x14ac:dyDescent="0.4">
      <c r="EA834" s="5"/>
    </row>
    <row r="835" spans="131:131" ht="13.15" x14ac:dyDescent="0.4">
      <c r="EA835" s="5"/>
    </row>
    <row r="836" spans="131:131" ht="13.15" x14ac:dyDescent="0.4">
      <c r="EA836" s="5"/>
    </row>
    <row r="837" spans="131:131" ht="13.15" x14ac:dyDescent="0.4">
      <c r="EA837" s="5"/>
    </row>
    <row r="838" spans="131:131" ht="13.15" x14ac:dyDescent="0.4">
      <c r="EA838" s="5"/>
    </row>
    <row r="839" spans="131:131" ht="13.15" x14ac:dyDescent="0.4">
      <c r="EA839" s="5"/>
    </row>
    <row r="840" spans="131:131" ht="13.15" x14ac:dyDescent="0.4">
      <c r="EA840" s="5"/>
    </row>
    <row r="841" spans="131:131" ht="13.15" x14ac:dyDescent="0.4">
      <c r="EA841" s="5"/>
    </row>
    <row r="842" spans="131:131" ht="13.15" x14ac:dyDescent="0.4">
      <c r="EA842" s="5"/>
    </row>
    <row r="843" spans="131:131" ht="13.15" x14ac:dyDescent="0.4">
      <c r="EA843" s="5"/>
    </row>
    <row r="844" spans="131:131" ht="13.15" x14ac:dyDescent="0.4">
      <c r="EA844" s="5"/>
    </row>
    <row r="845" spans="131:131" ht="13.15" x14ac:dyDescent="0.4">
      <c r="EA845" s="5"/>
    </row>
    <row r="846" spans="131:131" ht="13.15" x14ac:dyDescent="0.4">
      <c r="EA846" s="5"/>
    </row>
    <row r="847" spans="131:131" ht="13.15" x14ac:dyDescent="0.4">
      <c r="EA847" s="5"/>
    </row>
    <row r="848" spans="131:131" ht="13.15" x14ac:dyDescent="0.4">
      <c r="EA848" s="5"/>
    </row>
    <row r="849" spans="131:131" ht="13.15" x14ac:dyDescent="0.4">
      <c r="EA849" s="5"/>
    </row>
    <row r="850" spans="131:131" ht="13.15" x14ac:dyDescent="0.4">
      <c r="EA850" s="5"/>
    </row>
    <row r="851" spans="131:131" ht="13.15" x14ac:dyDescent="0.4">
      <c r="EA851" s="5"/>
    </row>
    <row r="852" spans="131:131" ht="13.15" x14ac:dyDescent="0.4">
      <c r="EA852" s="5"/>
    </row>
    <row r="853" spans="131:131" ht="13.15" x14ac:dyDescent="0.4">
      <c r="EA853" s="5"/>
    </row>
    <row r="854" spans="131:131" ht="13.15" x14ac:dyDescent="0.4">
      <c r="EA854" s="5"/>
    </row>
    <row r="855" spans="131:131" ht="13.15" x14ac:dyDescent="0.4">
      <c r="EA855" s="5"/>
    </row>
    <row r="856" spans="131:131" ht="13.15" x14ac:dyDescent="0.4">
      <c r="EA856" s="5"/>
    </row>
    <row r="857" spans="131:131" ht="13.15" x14ac:dyDescent="0.4">
      <c r="EA857" s="5"/>
    </row>
    <row r="858" spans="131:131" ht="13.15" x14ac:dyDescent="0.4">
      <c r="EA858" s="5"/>
    </row>
    <row r="859" spans="131:131" ht="13.15" x14ac:dyDescent="0.4">
      <c r="EA859" s="5"/>
    </row>
    <row r="860" spans="131:131" ht="13.15" x14ac:dyDescent="0.4">
      <c r="EA860" s="5"/>
    </row>
    <row r="861" spans="131:131" ht="13.15" x14ac:dyDescent="0.4">
      <c r="EA861" s="5"/>
    </row>
    <row r="862" spans="131:131" ht="13.15" x14ac:dyDescent="0.4">
      <c r="EA862" s="5"/>
    </row>
    <row r="863" spans="131:131" ht="13.15" x14ac:dyDescent="0.4">
      <c r="EA863" s="5"/>
    </row>
    <row r="864" spans="131:131" ht="13.15" x14ac:dyDescent="0.4">
      <c r="EA864" s="5"/>
    </row>
    <row r="865" spans="131:131" ht="13.15" x14ac:dyDescent="0.4">
      <c r="EA865" s="5"/>
    </row>
    <row r="866" spans="131:131" ht="13.15" x14ac:dyDescent="0.4">
      <c r="EA866" s="5"/>
    </row>
    <row r="867" spans="131:131" ht="13.15" x14ac:dyDescent="0.4">
      <c r="EA867" s="5"/>
    </row>
    <row r="868" spans="131:131" ht="13.15" x14ac:dyDescent="0.4">
      <c r="EA868" s="5"/>
    </row>
    <row r="869" spans="131:131" ht="13.15" x14ac:dyDescent="0.4">
      <c r="EA869" s="5"/>
    </row>
    <row r="870" spans="131:131" ht="13.15" x14ac:dyDescent="0.4">
      <c r="EA870" s="5"/>
    </row>
    <row r="871" spans="131:131" ht="13.15" x14ac:dyDescent="0.4">
      <c r="EA871" s="5"/>
    </row>
    <row r="872" spans="131:131" ht="13.15" x14ac:dyDescent="0.4">
      <c r="EA872" s="5"/>
    </row>
    <row r="873" spans="131:131" ht="13.15" x14ac:dyDescent="0.4">
      <c r="EA873" s="5"/>
    </row>
    <row r="874" spans="131:131" ht="13.15" x14ac:dyDescent="0.4">
      <c r="EA874" s="5"/>
    </row>
    <row r="875" spans="131:131" ht="13.15" x14ac:dyDescent="0.4">
      <c r="EA875" s="5"/>
    </row>
    <row r="876" spans="131:131" ht="13.15" x14ac:dyDescent="0.4">
      <c r="EA876" s="5"/>
    </row>
    <row r="877" spans="131:131" ht="13.15" x14ac:dyDescent="0.4">
      <c r="EA877" s="5"/>
    </row>
    <row r="878" spans="131:131" ht="13.15" x14ac:dyDescent="0.4">
      <c r="EA878" s="5"/>
    </row>
    <row r="879" spans="131:131" ht="13.15" x14ac:dyDescent="0.4">
      <c r="EA879" s="5"/>
    </row>
    <row r="880" spans="131:131" ht="13.15" x14ac:dyDescent="0.4">
      <c r="EA880" s="5"/>
    </row>
    <row r="881" spans="131:131" ht="13.15" x14ac:dyDescent="0.4">
      <c r="EA881" s="5"/>
    </row>
    <row r="882" spans="131:131" ht="13.15" x14ac:dyDescent="0.4">
      <c r="EA882" s="5"/>
    </row>
    <row r="883" spans="131:131" ht="13.15" x14ac:dyDescent="0.4">
      <c r="EA883" s="5"/>
    </row>
    <row r="884" spans="131:131" ht="13.15" x14ac:dyDescent="0.4">
      <c r="EA884" s="5"/>
    </row>
    <row r="885" spans="131:131" ht="13.15" x14ac:dyDescent="0.4">
      <c r="EA885" s="5"/>
    </row>
    <row r="886" spans="131:131" ht="13.15" x14ac:dyDescent="0.4">
      <c r="EA886" s="5"/>
    </row>
    <row r="887" spans="131:131" ht="13.15" x14ac:dyDescent="0.4">
      <c r="EA887" s="5"/>
    </row>
    <row r="888" spans="131:131" ht="13.15" x14ac:dyDescent="0.4">
      <c r="EA888" s="5"/>
    </row>
    <row r="889" spans="131:131" ht="13.15" x14ac:dyDescent="0.4">
      <c r="EA889" s="5"/>
    </row>
    <row r="890" spans="131:131" ht="13.15" x14ac:dyDescent="0.4">
      <c r="EA890" s="5"/>
    </row>
    <row r="891" spans="131:131" ht="13.15" x14ac:dyDescent="0.4">
      <c r="EA891" s="5"/>
    </row>
    <row r="892" spans="131:131" ht="13.15" x14ac:dyDescent="0.4">
      <c r="EA892" s="5"/>
    </row>
    <row r="893" spans="131:131" ht="13.15" x14ac:dyDescent="0.4">
      <c r="EA893" s="5"/>
    </row>
    <row r="894" spans="131:131" ht="13.15" x14ac:dyDescent="0.4">
      <c r="EA894" s="5"/>
    </row>
    <row r="895" spans="131:131" ht="13.15" x14ac:dyDescent="0.4">
      <c r="EA895" s="5"/>
    </row>
    <row r="896" spans="131:131" ht="13.15" x14ac:dyDescent="0.4">
      <c r="EA896" s="5"/>
    </row>
    <row r="897" spans="40:131" ht="13.15" x14ac:dyDescent="0.4">
      <c r="EA897" s="5"/>
    </row>
    <row r="898" spans="40:131" ht="13.15" x14ac:dyDescent="0.4">
      <c r="EA898" s="5"/>
    </row>
    <row r="899" spans="40:131" ht="13.15" x14ac:dyDescent="0.4">
      <c r="EA899" s="5"/>
    </row>
    <row r="900" spans="40:131" ht="13.15" x14ac:dyDescent="0.4">
      <c r="EA900" s="5"/>
    </row>
    <row r="901" spans="40:131" ht="13.15" x14ac:dyDescent="0.4">
      <c r="EA901" s="5"/>
    </row>
    <row r="902" spans="40:131" ht="13.15" x14ac:dyDescent="0.4">
      <c r="EA902" s="5"/>
    </row>
    <row r="903" spans="40:131" ht="13.15" x14ac:dyDescent="0.4">
      <c r="EA903" s="5"/>
    </row>
    <row r="904" spans="40:131" ht="13.15" x14ac:dyDescent="0.4">
      <c r="AN904" s="39">
        <v>2.1053240740740744E-2</v>
      </c>
      <c r="BA904" s="39">
        <v>2.1053240740740744E-2</v>
      </c>
      <c r="BN904" s="39">
        <v>2.1053240740740744E-2</v>
      </c>
      <c r="CA904" s="39">
        <v>2.1053240740740744E-2</v>
      </c>
      <c r="CN904" s="39">
        <v>2.1053240740740744E-2</v>
      </c>
      <c r="DA904" s="39">
        <v>2.1053240740740744E-2</v>
      </c>
      <c r="DN904" s="39">
        <v>2.1053240740740744E-2</v>
      </c>
      <c r="EA904" s="7"/>
    </row>
    <row r="905" spans="40:131" x14ac:dyDescent="0.35">
      <c r="AN905" s="39">
        <v>2.1076388888888891E-2</v>
      </c>
      <c r="BA905" s="39">
        <v>2.1076388888888891E-2</v>
      </c>
      <c r="BN905" s="39">
        <v>2.1076388888888891E-2</v>
      </c>
      <c r="CA905" s="39">
        <v>2.1076388888888891E-2</v>
      </c>
      <c r="CN905" s="39">
        <v>2.1076388888888891E-2</v>
      </c>
      <c r="DA905" s="39">
        <v>2.1076388888888891E-2</v>
      </c>
      <c r="DN905" s="39">
        <v>2.1076388888888891E-2</v>
      </c>
      <c r="EA905" s="6"/>
    </row>
    <row r="906" spans="40:131" x14ac:dyDescent="0.35">
      <c r="AN906" s="39">
        <v>2.1099537037037038E-2</v>
      </c>
      <c r="BA906" s="39">
        <v>2.1099537037037038E-2</v>
      </c>
      <c r="BN906" s="39">
        <v>2.1099537037037038E-2</v>
      </c>
      <c r="CA906" s="39">
        <v>2.1099537037037038E-2</v>
      </c>
      <c r="CN906" s="39">
        <v>2.1099537037037038E-2</v>
      </c>
      <c r="DA906" s="39">
        <v>2.1099537037037038E-2</v>
      </c>
      <c r="DN906" s="39">
        <v>2.1099537037037038E-2</v>
      </c>
      <c r="EA906" s="6"/>
    </row>
    <row r="907" spans="40:131" x14ac:dyDescent="0.35">
      <c r="AN907" s="39">
        <v>2.1122685185185185E-2</v>
      </c>
      <c r="BA907" s="39">
        <v>2.1122685185185185E-2</v>
      </c>
      <c r="BN907" s="39">
        <v>2.1122685185185185E-2</v>
      </c>
      <c r="CA907" s="39">
        <v>2.1122685185185185E-2</v>
      </c>
      <c r="CN907" s="39">
        <v>2.1122685185185185E-2</v>
      </c>
      <c r="DA907" s="39">
        <v>2.1122685185185185E-2</v>
      </c>
      <c r="DN907" s="39">
        <v>2.1122685185185185E-2</v>
      </c>
      <c r="EA907" s="6"/>
    </row>
    <row r="908" spans="40:131" x14ac:dyDescent="0.35">
      <c r="AN908" s="39">
        <v>2.1145833333333332E-2</v>
      </c>
      <c r="BA908" s="39">
        <v>2.1145833333333332E-2</v>
      </c>
      <c r="BN908" s="39">
        <v>2.1145833333333332E-2</v>
      </c>
      <c r="CA908" s="39">
        <v>2.1145833333333332E-2</v>
      </c>
      <c r="CN908" s="39">
        <v>2.1145833333333332E-2</v>
      </c>
      <c r="DA908" s="39">
        <v>2.1145833333333332E-2</v>
      </c>
      <c r="DN908" s="39">
        <v>2.1145833333333332E-2</v>
      </c>
      <c r="EA908" s="6"/>
    </row>
    <row r="909" spans="40:131" x14ac:dyDescent="0.35">
      <c r="AN909" s="39">
        <v>2.1168981481481483E-2</v>
      </c>
      <c r="BA909" s="39">
        <v>2.1168981481481483E-2</v>
      </c>
      <c r="BN909" s="39">
        <v>2.1168981481481483E-2</v>
      </c>
      <c r="CA909" s="39">
        <v>2.1168981481481483E-2</v>
      </c>
      <c r="CN909" s="39">
        <v>2.1168981481481483E-2</v>
      </c>
      <c r="DA909" s="39">
        <v>2.1168981481481483E-2</v>
      </c>
      <c r="DN909" s="39">
        <v>2.1168981481481483E-2</v>
      </c>
      <c r="EA909" s="6"/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B1:B2"/>
  <sheetViews>
    <sheetView showGridLines="0" showRowColHeaders="0" workbookViewId="0">
      <selection activeCell="G34" sqref="G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B1:B2"/>
  <sheetViews>
    <sheetView showGridLines="0" showRowColHeaders="0" workbookViewId="0">
      <selection activeCell="F35" sqref="F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B1:B2"/>
  <sheetViews>
    <sheetView showGridLines="0" showRowColHeaders="0" workbookViewId="0">
      <selection activeCell="F35" sqref="F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B1:B2"/>
  <sheetViews>
    <sheetView showGridLines="0" showRowColHeaders="0" workbookViewId="0">
      <selection activeCell="G36" sqref="G36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B1:B2"/>
  <sheetViews>
    <sheetView showGridLines="0" showRowColHeaders="0" workbookViewId="0">
      <selection activeCell="I36" sqref="I36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8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Messwerte</vt:lpstr>
      <vt:lpstr>Temperatur</vt:lpstr>
      <vt:lpstr>Widerstand</vt:lpstr>
      <vt:lpstr>Intervalle</vt:lpstr>
      <vt:lpstr>_Intervalle_Temperatur 1</vt:lpstr>
      <vt:lpstr>_Intervalle_Temperatur 2</vt:lpstr>
      <vt:lpstr>_Intervalle_Temperatur 3</vt:lpstr>
      <vt:lpstr>_Intervalle_Temperatur 4</vt:lpstr>
      <vt:lpstr>_Intervalle_Temperatur 5</vt:lpstr>
      <vt:lpstr>_Intervalle_Temperatur 6</vt:lpstr>
      <vt:lpstr>_Intervalle_Temperatur 7</vt:lpstr>
      <vt:lpstr>_Intervalle_Temperatur 8</vt:lpstr>
      <vt:lpstr>_Intervalle_Temperatur 9</vt:lpstr>
      <vt:lpstr>_Intervalle_Temperatur 10</vt:lpstr>
      <vt:lpstr>Strom Kurve Werte</vt:lpstr>
      <vt:lpstr>Strombelastbarkeit</vt:lpstr>
      <vt:lpstr>Strom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2024-05-03T07:07:30Z</dcterms:modified>
</cp:coreProperties>
</file>